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deon1-my.sharepoint.com/personal/ole_corneliussen_odeonkino_no/Documents/Dokumenter/Styre Fjellsbygda/2024-2025/"/>
    </mc:Choice>
  </mc:AlternateContent>
  <xr:revisionPtr revIDLastSave="7" documentId="8_{E9C195DD-E527-4968-B1D5-BA851BD3BB5B}" xr6:coauthVersionLast="47" xr6:coauthVersionMax="47" xr10:uidLastSave="{0A209B93-A0EC-4F9E-89FE-9408B9B02088}"/>
  <bookViews>
    <workbookView xWindow="-120" yWindow="-120" windowWidth="38640" windowHeight="21120" xr2:uid="{00000000-000D-0000-FFFF-FFFF00000000}"/>
  </bookViews>
  <sheets>
    <sheet name="regnskap + bud" sheetId="3" r:id="rId1"/>
    <sheet name="Ark1" sheetId="4" r:id="rId2"/>
  </sheets>
  <definedNames>
    <definedName name="_xlnm.Print_Area" localSheetId="0">'regnskap + bud'!$B$1:$H$71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C67" i="3" l="1"/>
  <c r="D70" i="3"/>
  <c r="F70" i="3"/>
  <c r="F54" i="3"/>
  <c r="C58" i="3"/>
  <c r="C20" i="3" l="1"/>
  <c r="C19" i="3"/>
  <c r="C17" i="3"/>
  <c r="C16" i="3"/>
  <c r="C12" i="3"/>
  <c r="C11" i="3"/>
  <c r="C5" i="3"/>
  <c r="C52" i="3"/>
  <c r="C50" i="3"/>
  <c r="C39" i="3"/>
  <c r="D58" i="3" l="1"/>
  <c r="D5" i="3" l="1"/>
  <c r="D14" i="3"/>
  <c r="D33" i="3" s="1"/>
  <c r="C68" i="3"/>
  <c r="C33" i="3" l="1"/>
  <c r="D50" i="3" l="1"/>
  <c r="D67" i="3" l="1"/>
  <c r="D68" i="3" s="1"/>
  <c r="C54" i="3"/>
  <c r="D47" i="3"/>
  <c r="C47" i="3"/>
  <c r="D39" i="3"/>
  <c r="D8" i="3"/>
  <c r="C8" i="3"/>
  <c r="C41" i="3" s="1"/>
  <c r="D41" i="3" l="1"/>
  <c r="D59" i="3" l="1"/>
  <c r="D51" i="3"/>
  <c r="C59" i="3"/>
  <c r="C62" i="3" s="1"/>
  <c r="D62" i="3"/>
  <c r="C70" i="3" l="1"/>
  <c r="C74" i="3" s="1"/>
  <c r="D52" i="3"/>
  <c r="D5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 Christian Corneliussen</author>
  </authors>
  <commentList>
    <comment ref="C14" authorId="0" shapeId="0" xr:uid="{830E99CC-E786-4595-9320-DD3A54769419}">
      <text>
        <r>
          <rPr>
            <b/>
            <sz val="9"/>
            <color indexed="81"/>
            <rFont val="Tahoma"/>
            <family val="2"/>
          </rPr>
          <t>Ole Christian Corneliussen:</t>
        </r>
        <r>
          <rPr>
            <sz val="9"/>
            <color indexed="81"/>
            <rFont val="Tahoma"/>
            <family val="2"/>
          </rPr>
          <t xml:space="preserve">
Betales i august</t>
        </r>
      </text>
    </comment>
  </commentList>
</comments>
</file>

<file path=xl/sharedStrings.xml><?xml version="1.0" encoding="utf-8"?>
<sst xmlns="http://schemas.openxmlformats.org/spreadsheetml/2006/main" count="113" uniqueCount="84">
  <si>
    <t>Fjellsbygda Hytteforening</t>
  </si>
  <si>
    <t>RESULTATREGNSKAP</t>
  </si>
  <si>
    <t>Faktisk</t>
  </si>
  <si>
    <t>Budsjett</t>
  </si>
  <si>
    <t>Inntekter</t>
  </si>
  <si>
    <t xml:space="preserve">Kontingenter </t>
  </si>
  <si>
    <t>Sum inntekter</t>
  </si>
  <si>
    <t>Kostnader</t>
  </si>
  <si>
    <t xml:space="preserve">Brøyting/ strøing </t>
  </si>
  <si>
    <t>Aurdal Kruk løypelag</t>
  </si>
  <si>
    <t>Andre tjenester</t>
  </si>
  <si>
    <t>Rekvisita konvolutter porto ol.</t>
  </si>
  <si>
    <t>Påskearrangement</t>
  </si>
  <si>
    <t>Norges Hytteforbund</t>
  </si>
  <si>
    <t>Tilskudd andre organisasjoner</t>
  </si>
  <si>
    <t>Diverse kostnader</t>
  </si>
  <si>
    <t>Tap på fordringer Utestående kontingent</t>
  </si>
  <si>
    <t xml:space="preserve"> </t>
  </si>
  <si>
    <t>Bankgebyrer</t>
  </si>
  <si>
    <t>Sum driftskostnader</t>
  </si>
  <si>
    <t>Finansinntekter og finanskostnader</t>
  </si>
  <si>
    <t>Renteinntekter</t>
  </si>
  <si>
    <t>Resultat finansposter</t>
  </si>
  <si>
    <t>BALANSE</t>
  </si>
  <si>
    <t>EIENDELER</t>
  </si>
  <si>
    <t>OMLØPSMIDLER</t>
  </si>
  <si>
    <t>SUM EIENDELER</t>
  </si>
  <si>
    <t>EGENKAPITAL</t>
  </si>
  <si>
    <t>Årets overskudd</t>
  </si>
  <si>
    <t>Sum egenkapital 30.6</t>
  </si>
  <si>
    <t>GJELD</t>
  </si>
  <si>
    <t>Sum gjeld</t>
  </si>
  <si>
    <t>Egenkapital IB</t>
  </si>
  <si>
    <t>UB Bank</t>
  </si>
  <si>
    <t>IB Bank</t>
  </si>
  <si>
    <t>Sum omløpsmidler 30.6</t>
  </si>
  <si>
    <t>Overskudd/underskudd</t>
  </si>
  <si>
    <t xml:space="preserve">Diverse inntekter.  </t>
  </si>
  <si>
    <t>Brøyting</t>
  </si>
  <si>
    <t>Løypelaget</t>
  </si>
  <si>
    <t>Rentekostnader/Gebyrer</t>
  </si>
  <si>
    <t xml:space="preserve"> (1.7 - 30.6)</t>
  </si>
  <si>
    <t>Innbetalinger hyttekontigent</t>
  </si>
  <si>
    <t>SUM Gjeld og Egenkapital</t>
  </si>
  <si>
    <t>Antall hytter</t>
  </si>
  <si>
    <t>kontingent</t>
  </si>
  <si>
    <t>Nettside / Serverleie/ data</t>
  </si>
  <si>
    <t>Hjertestarter</t>
  </si>
  <si>
    <t>Hytteapp</t>
  </si>
  <si>
    <t>Gapahuk</t>
  </si>
  <si>
    <t>Faktureringssystem</t>
  </si>
  <si>
    <t>2023-2024</t>
  </si>
  <si>
    <t>Kontingent</t>
  </si>
  <si>
    <t>Til: 1607.40.14740</t>
  </si>
  <si>
    <t>Til: Fiken As - faktura</t>
  </si>
  <si>
    <t>Til: Fjellsbygda Hytteservice</t>
  </si>
  <si>
    <t>Til: Grenke - Hjertestarter</t>
  </si>
  <si>
    <t>Til: NIXUS AS</t>
  </si>
  <si>
    <t>Til: Norges Hytteforbund ny</t>
  </si>
  <si>
    <t>Gebyrer og renter</t>
  </si>
  <si>
    <t>Gebyrer</t>
  </si>
  <si>
    <t>Renter</t>
  </si>
  <si>
    <t>Total</t>
  </si>
  <si>
    <t>Grenke</t>
  </si>
  <si>
    <t>Fiken as - Årsavgift</t>
  </si>
  <si>
    <t>NIXUS</t>
  </si>
  <si>
    <t xml:space="preserve"> Brøyteapp og hjertestarter</t>
  </si>
  <si>
    <t xml:space="preserve">Gave </t>
  </si>
  <si>
    <t>Referanse</t>
  </si>
  <si>
    <t>2024-2025</t>
  </si>
  <si>
    <t>Løypelag pr hytte</t>
  </si>
  <si>
    <t>Regnskap FJELLSBYGDA HYTTEFORENING 2024-2025</t>
  </si>
  <si>
    <t>Fordring hyttekontigent - 23 hytter</t>
  </si>
  <si>
    <t>Innbetalinger i perioden</t>
  </si>
  <si>
    <t>Skyldig Kontingent 2023/2024</t>
  </si>
  <si>
    <t>Kontingent 2024/2025</t>
  </si>
  <si>
    <t>Kostnader til Regnskapet</t>
  </si>
  <si>
    <t>Aurdal Kruk løypelag 2024/2025</t>
  </si>
  <si>
    <t>Utestående kontingent</t>
  </si>
  <si>
    <t>Inntekter til regnskapet 2024/2025</t>
  </si>
  <si>
    <t>Annet</t>
  </si>
  <si>
    <t xml:space="preserve"> Innbetaling Aurdal Kruk løypelag 2023/2024</t>
  </si>
  <si>
    <t>sjekk utgifter</t>
  </si>
  <si>
    <t>Gjeld løypelag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</si>
</sst>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??_ ;_ @_ 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#,##0.00;[Red]#,##0.00"/>
  </numFmts>
  <fonts count="1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2"/>
    </font>
    <font>
      <sz val="9"/>
      <color indexed="8"/>
      <name val="Arial"/>
      <family val="2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/>
    <xf numFmtId="0" fontId="4" fillId="0" borderId="0" xfId="2" applyFont="1"/>
    <xf numFmtId="166" fontId="3" fillId="0" borderId="0" xfId="3" applyNumberFormat="1" applyFont="1"/>
    <xf numFmtId="0" fontId="2" fillId="0" borderId="0" xfId="2"/>
    <xf numFmtId="0" fontId="5" fillId="0" borderId="0" xfId="2" applyFont="1"/>
    <xf numFmtId="0" fontId="6" fillId="0" borderId="0" xfId="2" applyFont="1"/>
    <xf numFmtId="166" fontId="6" fillId="0" borderId="0" xfId="3" applyNumberFormat="1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9" fillId="0" borderId="0" xfId="3" applyNumberFormat="1" applyFont="1"/>
    <xf numFmtId="164" fontId="8" fillId="0" borderId="0" xfId="1" applyNumberFormat="1" applyFont="1"/>
    <xf numFmtId="164" fontId="2" fillId="0" borderId="0" xfId="1" applyNumberFormat="1" applyFont="1"/>
    <xf numFmtId="0" fontId="8" fillId="0" borderId="0" xfId="2" applyFont="1" applyAlignment="1">
      <alignment horizontal="right"/>
    </xf>
    <xf numFmtId="164" fontId="8" fillId="0" borderId="1" xfId="1" applyNumberFormat="1" applyFont="1" applyBorder="1"/>
    <xf numFmtId="164" fontId="9" fillId="0" borderId="2" xfId="1" applyNumberFormat="1" applyFont="1" applyBorder="1"/>
    <xf numFmtId="164" fontId="9" fillId="0" borderId="0" xfId="1" applyNumberFormat="1" applyFont="1"/>
    <xf numFmtId="164" fontId="9" fillId="0" borderId="0" xfId="1" applyNumberFormat="1" applyFont="1" applyBorder="1"/>
    <xf numFmtId="1" fontId="8" fillId="0" borderId="0" xfId="2" applyNumberFormat="1" applyFont="1"/>
    <xf numFmtId="3" fontId="9" fillId="0" borderId="0" xfId="3" applyNumberFormat="1" applyFont="1" applyBorder="1"/>
    <xf numFmtId="166" fontId="9" fillId="0" borderId="3" xfId="3" applyNumberFormat="1" applyFont="1" applyBorder="1"/>
    <xf numFmtId="166" fontId="6" fillId="0" borderId="0" xfId="3" applyNumberFormat="1" applyFont="1" applyBorder="1"/>
    <xf numFmtId="166" fontId="9" fillId="0" borderId="0" xfId="3" applyNumberFormat="1" applyFont="1" applyBorder="1" applyAlignment="1">
      <alignment horizontal="right"/>
    </xf>
    <xf numFmtId="0" fontId="6" fillId="0" borderId="0" xfId="0" applyFont="1"/>
    <xf numFmtId="1" fontId="6" fillId="0" borderId="0" xfId="0" quotePrefix="1" applyNumberFormat="1" applyFont="1" applyAlignment="1">
      <alignment horizontal="center"/>
    </xf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 applyProtection="1">
      <protection locked="0"/>
    </xf>
    <xf numFmtId="0" fontId="8" fillId="0" borderId="0" xfId="0" applyFont="1"/>
    <xf numFmtId="164" fontId="8" fillId="0" borderId="0" xfId="1" applyNumberFormat="1" applyFont="1" applyProtection="1">
      <protection locked="0"/>
    </xf>
    <xf numFmtId="0" fontId="9" fillId="0" borderId="0" xfId="0" applyFont="1"/>
    <xf numFmtId="164" fontId="9" fillId="0" borderId="4" xfId="1" applyNumberFormat="1" applyFont="1" applyBorder="1"/>
    <xf numFmtId="4" fontId="8" fillId="0" borderId="0" xfId="0" applyNumberFormat="1" applyFont="1"/>
    <xf numFmtId="3" fontId="9" fillId="0" borderId="4" xfId="0" applyNumberFormat="1" applyFont="1" applyBorder="1"/>
    <xf numFmtId="166" fontId="10" fillId="0" borderId="0" xfId="3" applyNumberFormat="1" applyFont="1"/>
    <xf numFmtId="166" fontId="0" fillId="0" borderId="0" xfId="3" applyNumberFormat="1" applyFont="1"/>
    <xf numFmtId="0" fontId="7" fillId="0" borderId="3" xfId="2" applyFont="1" applyBorder="1"/>
    <xf numFmtId="164" fontId="2" fillId="0" borderId="0" xfId="2" applyNumberFormat="1"/>
    <xf numFmtId="0" fontId="11" fillId="0" borderId="0" xfId="0" applyFont="1"/>
    <xf numFmtId="0" fontId="12" fillId="0" borderId="0" xfId="2" applyFont="1"/>
    <xf numFmtId="167" fontId="2" fillId="0" borderId="0" xfId="1" applyNumberFormat="1" applyFont="1"/>
    <xf numFmtId="0" fontId="7" fillId="0" borderId="0" xfId="2" quotePrefix="1" applyFont="1" applyAlignment="1">
      <alignment horizontal="right"/>
    </xf>
    <xf numFmtId="0" fontId="2" fillId="2" borderId="0" xfId="2" applyFill="1"/>
    <xf numFmtId="0" fontId="16" fillId="0" borderId="0" xfId="0" applyFont="1"/>
    <xf numFmtId="168" fontId="16" fillId="0" borderId="0" xfId="0" applyNumberFormat="1" applyFont="1"/>
    <xf numFmtId="168" fontId="0" fillId="0" borderId="0" xfId="0" applyNumberFormat="1"/>
    <xf numFmtId="164" fontId="8" fillId="0" borderId="0" xfId="2" applyNumberFormat="1" applyFont="1"/>
    <xf numFmtId="0" fontId="0" fillId="0" borderId="0" xfId="0" applyAlignment="1">
      <alignment horizontal="left" indent="2"/>
    </xf>
    <xf numFmtId="167" fontId="0" fillId="0" borderId="0" xfId="1" applyNumberFormat="1" applyFont="1"/>
    <xf numFmtId="167" fontId="0" fillId="0" borderId="0" xfId="0" applyNumberFormat="1"/>
    <xf numFmtId="0" fontId="8" fillId="0" borderId="0" xfId="2" applyFont="1" applyAlignment="1">
      <alignment horizontal="left" indent="1"/>
    </xf>
    <xf numFmtId="164" fontId="8" fillId="2" borderId="0" xfId="1" applyNumberFormat="1" applyFont="1" applyFill="1"/>
  </cellXfs>
  <cellStyles count="4">
    <cellStyle name="Komma" xfId="1" builtinId="3"/>
    <cellStyle name="Komma 2" xfId="3" xr:uid="{39B6ACE1-2D60-4DD6-8684-5501F65ECD82}"/>
    <cellStyle name="Normal" xfId="0" builtinId="0"/>
    <cellStyle name="Normal 2" xfId="2" xr:uid="{77488C68-90C0-4C44-9305-98F6A3AD1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0BF1-8F9C-40C9-9BE1-CAABA3EE7C19}">
  <sheetPr codeName="Ark1">
    <pageSetUpPr fitToPage="1"/>
  </sheetPr>
  <dimension ref="A1:R74"/>
  <sheetViews>
    <sheetView tabSelected="1" topLeftCell="A3" zoomScale="130" zoomScaleNormal="130" workbookViewId="0">
      <selection activeCell="E26" sqref="E26"/>
    </sheetView>
  </sheetViews>
  <sheetFormatPr baseColWidth="10" defaultColWidth="11.42578125" defaultRowHeight="15" outlineLevelCol="1" x14ac:dyDescent="0.25"/>
  <cols>
    <col min="1" max="1" width="7.5703125" style="4" customWidth="1"/>
    <col min="2" max="2" width="62.28515625" style="4" bestFit="1" customWidth="1"/>
    <col min="3" max="3" width="11.5703125" style="36" bestFit="1" customWidth="1"/>
    <col min="4" max="4" width="12" style="4" bestFit="1" customWidth="1"/>
    <col min="5" max="5" width="12.5703125" style="4" customWidth="1"/>
    <col min="6" max="6" width="11.5703125" style="36" bestFit="1" customWidth="1"/>
    <col min="7" max="7" width="12" style="4" bestFit="1" customWidth="1"/>
    <col min="8" max="8" width="11.42578125" style="4" customWidth="1" outlineLevel="1"/>
    <col min="9" max="9" width="10.140625" style="4" bestFit="1" customWidth="1" outlineLevel="1"/>
    <col min="10" max="10" width="24" style="4" bestFit="1" customWidth="1" outlineLevel="1"/>
    <col min="11" max="11" width="2.140625" style="4" customWidth="1" outlineLevel="1"/>
    <col min="12" max="12" width="3.140625" style="4" customWidth="1" outlineLevel="1"/>
    <col min="13" max="13" width="17.7109375" style="4" bestFit="1" customWidth="1"/>
    <col min="14" max="14" width="11.42578125" style="4"/>
    <col min="15" max="15" width="35.42578125" style="4" bestFit="1" customWidth="1"/>
    <col min="16" max="16384" width="11.42578125" style="4"/>
  </cols>
  <sheetData>
    <row r="1" spans="1:18" ht="18.75" x14ac:dyDescent="0.3">
      <c r="A1" s="1"/>
      <c r="B1" s="2" t="s">
        <v>71</v>
      </c>
      <c r="C1" s="3"/>
      <c r="E1" s="2"/>
      <c r="F1" s="3"/>
    </row>
    <row r="2" spans="1:18" x14ac:dyDescent="0.25">
      <c r="A2" s="1"/>
      <c r="B2" s="40" t="s">
        <v>41</v>
      </c>
      <c r="C2" s="3"/>
      <c r="E2" s="40"/>
      <c r="F2" s="3"/>
    </row>
    <row r="3" spans="1:18" x14ac:dyDescent="0.25">
      <c r="A3" s="1"/>
      <c r="B3" s="6" t="s">
        <v>1</v>
      </c>
      <c r="C3" s="7" t="s">
        <v>2</v>
      </c>
      <c r="D3" s="8" t="s">
        <v>3</v>
      </c>
      <c r="E3" s="6"/>
      <c r="F3" s="7" t="s">
        <v>2</v>
      </c>
      <c r="G3" s="8" t="s">
        <v>3</v>
      </c>
      <c r="I3" s="8" t="s">
        <v>68</v>
      </c>
      <c r="M3" s="4" t="s">
        <v>44</v>
      </c>
      <c r="N3" s="43">
        <v>146</v>
      </c>
    </row>
    <row r="4" spans="1:18" ht="12.75" x14ac:dyDescent="0.2">
      <c r="A4" s="9"/>
      <c r="B4" s="10" t="s">
        <v>4</v>
      </c>
      <c r="C4" s="11" t="s">
        <v>69</v>
      </c>
      <c r="D4" s="11" t="s">
        <v>69</v>
      </c>
      <c r="E4" s="10"/>
      <c r="F4" s="11" t="s">
        <v>51</v>
      </c>
      <c r="G4" s="11" t="s">
        <v>51</v>
      </c>
      <c r="M4" s="4" t="s">
        <v>45</v>
      </c>
      <c r="N4" s="41">
        <v>7000</v>
      </c>
    </row>
    <row r="5" spans="1:18" ht="12.75" x14ac:dyDescent="0.2">
      <c r="A5" s="9">
        <v>3910</v>
      </c>
      <c r="B5" s="9" t="s">
        <v>5</v>
      </c>
      <c r="C5" s="12">
        <f>+P14</f>
        <v>910500</v>
      </c>
      <c r="D5" s="12">
        <f>+N3*N4</f>
        <v>1022000</v>
      </c>
      <c r="E5" s="9"/>
      <c r="F5" s="12">
        <v>738000</v>
      </c>
      <c r="G5" s="12">
        <v>828000</v>
      </c>
      <c r="H5" s="13"/>
      <c r="I5" s="8">
        <v>20</v>
      </c>
      <c r="J5" s="4" t="s">
        <v>42</v>
      </c>
      <c r="M5" s="4" t="s">
        <v>70</v>
      </c>
      <c r="N5" s="4">
        <v>1250</v>
      </c>
    </row>
    <row r="6" spans="1:18" ht="12.75" x14ac:dyDescent="0.2">
      <c r="A6" s="14">
        <v>3900</v>
      </c>
      <c r="B6" s="9" t="s">
        <v>37</v>
      </c>
      <c r="C6" s="15"/>
      <c r="D6" s="15"/>
      <c r="E6" s="9"/>
      <c r="F6" s="15">
        <v>138000</v>
      </c>
      <c r="G6" s="15"/>
      <c r="H6" s="13"/>
      <c r="I6" s="8"/>
      <c r="J6" s="4" t="s">
        <v>78</v>
      </c>
    </row>
    <row r="7" spans="1:18" ht="12.75" x14ac:dyDescent="0.2">
      <c r="A7" s="14"/>
      <c r="B7" s="9"/>
      <c r="C7" s="15"/>
      <c r="D7" s="15"/>
      <c r="E7" s="9"/>
      <c r="F7" s="15"/>
      <c r="G7" s="15"/>
      <c r="H7" s="13"/>
      <c r="I7" s="8"/>
    </row>
    <row r="8" spans="1:18" ht="12.75" x14ac:dyDescent="0.2">
      <c r="A8" s="9">
        <v>3999</v>
      </c>
      <c r="B8" s="10" t="s">
        <v>6</v>
      </c>
      <c r="C8" s="16">
        <f>SUM(C5:C6)</f>
        <v>910500</v>
      </c>
      <c r="D8" s="16">
        <f>SUM(D5:D6)</f>
        <v>1022000</v>
      </c>
      <c r="E8" s="10"/>
      <c r="F8" s="16">
        <v>876000</v>
      </c>
      <c r="G8" s="16">
        <v>828000</v>
      </c>
      <c r="H8" s="13"/>
      <c r="I8" s="8"/>
    </row>
    <row r="9" spans="1:18" ht="12.75" x14ac:dyDescent="0.2">
      <c r="A9" s="9"/>
      <c r="B9" s="9"/>
      <c r="C9" s="12"/>
      <c r="D9" s="12"/>
      <c r="E9" s="9"/>
      <c r="F9" s="12"/>
      <c r="G9" s="12"/>
      <c r="H9" s="13"/>
      <c r="I9" s="8"/>
    </row>
    <row r="10" spans="1:18" ht="12.75" x14ac:dyDescent="0.2">
      <c r="A10" s="9"/>
      <c r="B10" s="10" t="s">
        <v>7</v>
      </c>
      <c r="C10" s="12"/>
      <c r="D10" s="12"/>
      <c r="E10" s="10"/>
      <c r="F10" s="12"/>
      <c r="G10" s="12"/>
      <c r="H10" s="13"/>
      <c r="I10" s="8"/>
    </row>
    <row r="11" spans="1:18" x14ac:dyDescent="0.25">
      <c r="A11" s="9"/>
      <c r="B11" s="9" t="s">
        <v>46</v>
      </c>
      <c r="C11" s="12">
        <f>-P17</f>
        <v>3940.1800000000003</v>
      </c>
      <c r="D11" s="12">
        <v>5000</v>
      </c>
      <c r="E11" s="9"/>
      <c r="F11" s="12">
        <v>3277.5</v>
      </c>
      <c r="G11" s="12">
        <v>5000</v>
      </c>
      <c r="H11" s="13"/>
      <c r="I11" s="8">
        <v>1</v>
      </c>
      <c r="J11" s="4" t="s">
        <v>64</v>
      </c>
      <c r="O11" s="44" t="s">
        <v>79</v>
      </c>
      <c r="P11">
        <v>910500</v>
      </c>
      <c r="Q11" t="s">
        <v>68</v>
      </c>
    </row>
    <row r="12" spans="1:18" x14ac:dyDescent="0.25">
      <c r="A12" s="9">
        <v>6420</v>
      </c>
      <c r="B12" s="9" t="s">
        <v>8</v>
      </c>
      <c r="C12" s="12">
        <f>-P18</f>
        <v>358346.88</v>
      </c>
      <c r="D12" s="12">
        <v>650000</v>
      </c>
      <c r="E12" s="47"/>
      <c r="F12" s="12">
        <v>640228.13</v>
      </c>
      <c r="G12" s="12">
        <v>450000</v>
      </c>
      <c r="H12" s="13"/>
      <c r="I12" s="8">
        <v>2</v>
      </c>
      <c r="J12" s="4" t="s">
        <v>38</v>
      </c>
      <c r="O12" s="48" t="s">
        <v>73</v>
      </c>
      <c r="P12" s="49">
        <v>1048500</v>
      </c>
      <c r="Q12"/>
      <c r="R12" s="41"/>
    </row>
    <row r="13" spans="1:18" x14ac:dyDescent="0.25">
      <c r="A13" s="9"/>
      <c r="B13" s="9"/>
      <c r="C13" s="12"/>
      <c r="D13" s="12"/>
      <c r="E13" s="9"/>
      <c r="F13" s="12"/>
      <c r="G13" s="12"/>
      <c r="H13" s="13"/>
      <c r="I13" s="8"/>
      <c r="O13" s="48" t="s">
        <v>74</v>
      </c>
      <c r="P13" s="49">
        <v>138000</v>
      </c>
      <c r="Q13">
        <v>21</v>
      </c>
      <c r="R13" s="41"/>
    </row>
    <row r="14" spans="1:18" x14ac:dyDescent="0.25">
      <c r="A14" s="9">
        <v>6606</v>
      </c>
      <c r="B14" s="9" t="s">
        <v>9</v>
      </c>
      <c r="C14" s="52">
        <f>146*1250</f>
        <v>182500</v>
      </c>
      <c r="D14" s="12">
        <f>+N5*N3</f>
        <v>182500</v>
      </c>
      <c r="E14" s="9"/>
      <c r="F14" s="12">
        <v>135000</v>
      </c>
      <c r="G14" s="12">
        <v>135000</v>
      </c>
      <c r="H14" s="13"/>
      <c r="I14" s="8">
        <v>3</v>
      </c>
      <c r="J14" s="4" t="s">
        <v>39</v>
      </c>
      <c r="K14" s="8"/>
      <c r="O14" s="48" t="s">
        <v>75</v>
      </c>
      <c r="P14" s="49">
        <v>910500</v>
      </c>
      <c r="Q14">
        <v>20</v>
      </c>
      <c r="R14" s="41"/>
    </row>
    <row r="15" spans="1:18" x14ac:dyDescent="0.25">
      <c r="A15" s="9">
        <v>6608</v>
      </c>
      <c r="B15" s="9" t="s">
        <v>10</v>
      </c>
      <c r="C15" s="12"/>
      <c r="D15" s="12">
        <v>0</v>
      </c>
      <c r="E15" s="9"/>
      <c r="F15" s="12"/>
      <c r="G15" s="12">
        <v>0</v>
      </c>
      <c r="H15" s="13"/>
      <c r="I15" s="42"/>
      <c r="J15" s="4" t="s">
        <v>66</v>
      </c>
      <c r="O15"/>
      <c r="P15"/>
      <c r="Q15"/>
      <c r="R15" s="41"/>
    </row>
    <row r="16" spans="1:18" x14ac:dyDescent="0.25">
      <c r="A16" s="9"/>
      <c r="B16" s="9" t="s">
        <v>47</v>
      </c>
      <c r="C16" s="12">
        <f>-P22</f>
        <v>18640.189999999999</v>
      </c>
      <c r="D16" s="12">
        <v>17000</v>
      </c>
      <c r="E16" s="9"/>
      <c r="F16" s="12">
        <v>16781.34</v>
      </c>
      <c r="G16" s="12">
        <v>16000</v>
      </c>
      <c r="H16" s="13"/>
      <c r="I16" s="42">
        <v>5</v>
      </c>
      <c r="J16" s="4" t="s">
        <v>63</v>
      </c>
      <c r="O16" s="44" t="s">
        <v>76</v>
      </c>
      <c r="P16" s="50">
        <v>-404498.75</v>
      </c>
      <c r="Q16"/>
      <c r="R16" s="41"/>
    </row>
    <row r="17" spans="1:18" x14ac:dyDescent="0.25">
      <c r="A17" s="9"/>
      <c r="B17" s="9" t="s">
        <v>48</v>
      </c>
      <c r="C17" s="12">
        <f>-P23</f>
        <v>19582.5</v>
      </c>
      <c r="D17" s="12">
        <v>16000</v>
      </c>
      <c r="E17" s="9"/>
      <c r="F17" s="12">
        <v>14395</v>
      </c>
      <c r="G17" s="12">
        <v>18000</v>
      </c>
      <c r="H17" s="13"/>
      <c r="I17" s="42">
        <v>8</v>
      </c>
      <c r="J17" s="4" t="s">
        <v>65</v>
      </c>
      <c r="O17" s="9" t="s">
        <v>46</v>
      </c>
      <c r="P17" s="50">
        <v>-3940.1800000000003</v>
      </c>
      <c r="Q17">
        <v>1</v>
      </c>
      <c r="R17" s="41"/>
    </row>
    <row r="18" spans="1:18" x14ac:dyDescent="0.25">
      <c r="A18" s="9">
        <v>6790</v>
      </c>
      <c r="B18" s="9" t="s">
        <v>11</v>
      </c>
      <c r="C18" s="12"/>
      <c r="D18" s="12"/>
      <c r="E18" s="9"/>
      <c r="F18" s="12"/>
      <c r="G18" s="12"/>
      <c r="H18" s="13"/>
      <c r="I18" s="8"/>
      <c r="O18" s="9" t="s">
        <v>8</v>
      </c>
      <c r="P18" s="50">
        <v>-358346.88</v>
      </c>
      <c r="Q18">
        <v>2</v>
      </c>
      <c r="R18" s="41"/>
    </row>
    <row r="19" spans="1:18" x14ac:dyDescent="0.25">
      <c r="A19" s="9">
        <v>6830</v>
      </c>
      <c r="B19" s="9" t="s">
        <v>12</v>
      </c>
      <c r="C19" s="12">
        <f>-P25</f>
        <v>964</v>
      </c>
      <c r="D19" s="12">
        <v>2000</v>
      </c>
      <c r="E19" s="9"/>
      <c r="F19" s="12"/>
      <c r="G19" s="12">
        <v>2500</v>
      </c>
      <c r="H19" s="13"/>
      <c r="I19" s="8">
        <v>10</v>
      </c>
      <c r="J19" s="9" t="s">
        <v>12</v>
      </c>
      <c r="O19" s="9"/>
      <c r="P19"/>
      <c r="Q19"/>
      <c r="R19" s="41"/>
    </row>
    <row r="20" spans="1:18" x14ac:dyDescent="0.25">
      <c r="A20" s="9">
        <v>7300</v>
      </c>
      <c r="B20" s="9" t="s">
        <v>13</v>
      </c>
      <c r="C20" s="12">
        <f>-P26</f>
        <v>3025</v>
      </c>
      <c r="D20" s="12">
        <v>3200</v>
      </c>
      <c r="E20" s="9"/>
      <c r="F20" s="12">
        <v>3025</v>
      </c>
      <c r="G20" s="12">
        <v>3000</v>
      </c>
      <c r="H20" s="13"/>
      <c r="I20" s="8">
        <v>4</v>
      </c>
      <c r="J20" s="4" t="s">
        <v>13</v>
      </c>
      <c r="O20" s="9" t="s">
        <v>77</v>
      </c>
      <c r="P20"/>
      <c r="Q20">
        <v>3</v>
      </c>
      <c r="R20" s="41"/>
    </row>
    <row r="21" spans="1:18" x14ac:dyDescent="0.25">
      <c r="A21" s="9">
        <v>7410</v>
      </c>
      <c r="B21" s="9" t="s">
        <v>14</v>
      </c>
      <c r="C21" s="12"/>
      <c r="D21" s="12"/>
      <c r="E21" s="9"/>
      <c r="F21" s="12"/>
      <c r="G21" s="12"/>
      <c r="H21" s="13"/>
      <c r="I21" s="8"/>
      <c r="J21" s="39"/>
      <c r="O21" s="9" t="s">
        <v>10</v>
      </c>
      <c r="P21"/>
      <c r="Q21"/>
      <c r="R21" s="41"/>
    </row>
    <row r="22" spans="1:18" x14ac:dyDescent="0.25">
      <c r="A22" s="9">
        <v>7460</v>
      </c>
      <c r="B22" s="9" t="s">
        <v>15</v>
      </c>
      <c r="C22" s="12"/>
      <c r="D22" s="12">
        <v>5000</v>
      </c>
      <c r="E22" s="9"/>
      <c r="F22" s="12">
        <v>3817</v>
      </c>
      <c r="G22" s="12">
        <v>5000</v>
      </c>
      <c r="H22" s="13"/>
      <c r="I22" s="42">
        <v>9</v>
      </c>
      <c r="J22" s="4" t="s">
        <v>67</v>
      </c>
      <c r="O22" s="51" t="s">
        <v>47</v>
      </c>
      <c r="P22" s="50">
        <v>-18640.189999999999</v>
      </c>
      <c r="Q22">
        <v>5</v>
      </c>
      <c r="R22" s="41"/>
    </row>
    <row r="23" spans="1:18" x14ac:dyDescent="0.25">
      <c r="A23" s="9"/>
      <c r="B23" s="9" t="s">
        <v>49</v>
      </c>
      <c r="C23" s="12"/>
      <c r="D23" s="12"/>
      <c r="E23" s="9"/>
      <c r="F23" s="12"/>
      <c r="G23" s="12"/>
      <c r="H23" s="13"/>
      <c r="O23" s="51" t="s">
        <v>48</v>
      </c>
      <c r="P23" s="50">
        <v>-19582.5</v>
      </c>
      <c r="Q23">
        <v>8</v>
      </c>
      <c r="R23" s="41"/>
    </row>
    <row r="24" spans="1:18" x14ac:dyDescent="0.25">
      <c r="A24" s="9"/>
      <c r="B24" s="9" t="s">
        <v>50</v>
      </c>
      <c r="C24" s="12"/>
      <c r="D24" s="12">
        <v>5000</v>
      </c>
      <c r="E24" s="9"/>
      <c r="F24" s="12"/>
      <c r="G24" s="12">
        <v>7000</v>
      </c>
      <c r="H24" s="13"/>
      <c r="I24" s="42"/>
      <c r="O24" s="9" t="s">
        <v>11</v>
      </c>
      <c r="P24"/>
      <c r="Q24"/>
      <c r="R24" s="41"/>
    </row>
    <row r="25" spans="1:18" x14ac:dyDescent="0.25">
      <c r="A25" s="9">
        <v>7790</v>
      </c>
      <c r="B25" s="9" t="s">
        <v>16</v>
      </c>
      <c r="C25" s="12"/>
      <c r="D25" s="12">
        <v>0</v>
      </c>
      <c r="E25" s="9"/>
      <c r="F25" s="12"/>
      <c r="G25" s="12">
        <v>0</v>
      </c>
      <c r="H25" s="13"/>
      <c r="I25" s="8"/>
      <c r="O25" s="9" t="s">
        <v>12</v>
      </c>
      <c r="P25" s="50">
        <v>-964</v>
      </c>
      <c r="Q25">
        <v>10</v>
      </c>
      <c r="R25" s="41"/>
    </row>
    <row r="26" spans="1:18" x14ac:dyDescent="0.25">
      <c r="A26" s="9" t="s">
        <v>17</v>
      </c>
      <c r="B26" s="9"/>
      <c r="C26" s="12"/>
      <c r="D26" s="12"/>
      <c r="E26" s="9"/>
      <c r="H26" s="13"/>
      <c r="I26" s="8"/>
      <c r="O26" s="9" t="s">
        <v>13</v>
      </c>
      <c r="P26" s="50">
        <v>-3025</v>
      </c>
      <c r="Q26">
        <v>4</v>
      </c>
    </row>
    <row r="27" spans="1:18" x14ac:dyDescent="0.25">
      <c r="A27" s="9" t="s">
        <v>17</v>
      </c>
      <c r="B27" s="9"/>
      <c r="C27" s="12"/>
      <c r="D27" s="12"/>
      <c r="E27" s="9"/>
      <c r="F27" s="12"/>
      <c r="G27" s="12"/>
      <c r="H27" s="13"/>
      <c r="I27" s="8"/>
      <c r="M27" s="4" t="s">
        <v>17</v>
      </c>
      <c r="O27" s="9" t="s">
        <v>14</v>
      </c>
      <c r="P27"/>
      <c r="Q27"/>
    </row>
    <row r="28" spans="1:18" x14ac:dyDescent="0.25">
      <c r="A28" s="9"/>
      <c r="B28" s="9"/>
      <c r="C28" s="12"/>
      <c r="D28" s="12"/>
      <c r="E28" s="9"/>
      <c r="F28" s="12"/>
      <c r="G28" s="12"/>
      <c r="H28" s="13"/>
      <c r="I28" s="8"/>
      <c r="O28" s="9" t="s">
        <v>15</v>
      </c>
      <c r="P28"/>
      <c r="Q28"/>
    </row>
    <row r="29" spans="1:18" x14ac:dyDescent="0.25">
      <c r="A29" s="9"/>
      <c r="B29" s="9"/>
      <c r="C29" s="12"/>
      <c r="D29" s="12"/>
      <c r="E29" s="9"/>
      <c r="F29" s="12"/>
      <c r="G29" s="12"/>
      <c r="H29" s="13"/>
      <c r="I29" s="8"/>
      <c r="O29" s="9"/>
      <c r="P29"/>
      <c r="Q29"/>
    </row>
    <row r="30" spans="1:18" x14ac:dyDescent="0.25">
      <c r="A30" s="9"/>
      <c r="B30" s="9"/>
      <c r="C30" s="12"/>
      <c r="D30" s="12"/>
      <c r="E30" s="9"/>
      <c r="F30" s="12"/>
      <c r="G30" s="12"/>
      <c r="H30" s="13"/>
      <c r="I30" s="8"/>
      <c r="O30" s="9" t="s">
        <v>50</v>
      </c>
      <c r="P30"/>
      <c r="Q30"/>
    </row>
    <row r="31" spans="1:18" x14ac:dyDescent="0.25">
      <c r="A31" s="9" t="s">
        <v>17</v>
      </c>
      <c r="B31" s="9"/>
      <c r="C31" s="12"/>
      <c r="D31" s="12"/>
      <c r="E31" s="9"/>
      <c r="F31" s="12"/>
      <c r="G31" s="12"/>
      <c r="H31" s="13"/>
      <c r="I31" s="8"/>
      <c r="O31"/>
      <c r="P31"/>
      <c r="Q31"/>
    </row>
    <row r="32" spans="1:18" x14ac:dyDescent="0.25">
      <c r="A32" s="9" t="s">
        <v>17</v>
      </c>
      <c r="B32" s="9" t="s">
        <v>18</v>
      </c>
      <c r="C32" s="15"/>
      <c r="D32" s="15"/>
      <c r="E32" s="9"/>
      <c r="F32" s="15"/>
      <c r="G32" s="15"/>
      <c r="H32" s="13"/>
      <c r="O32" t="s">
        <v>80</v>
      </c>
      <c r="P32"/>
      <c r="Q32"/>
    </row>
    <row r="33" spans="1:17" x14ac:dyDescent="0.25">
      <c r="A33" s="9">
        <v>7770</v>
      </c>
      <c r="B33" s="10" t="s">
        <v>19</v>
      </c>
      <c r="C33" s="16">
        <f>SUM(C11:C32)</f>
        <v>586998.75</v>
      </c>
      <c r="D33" s="16">
        <f>SUM(D11:D32)</f>
        <v>885700</v>
      </c>
      <c r="E33" s="10"/>
      <c r="F33" s="16">
        <v>816523.97</v>
      </c>
      <c r="G33" s="16">
        <v>641500</v>
      </c>
      <c r="H33" s="13"/>
      <c r="I33" s="8"/>
      <c r="O33" s="9" t="s">
        <v>81</v>
      </c>
      <c r="P33" s="50">
        <v>-135000</v>
      </c>
      <c r="Q33"/>
    </row>
    <row r="34" spans="1:17" ht="12.75" x14ac:dyDescent="0.2">
      <c r="A34" s="9"/>
      <c r="B34" s="10"/>
      <c r="C34" s="17"/>
      <c r="D34" s="17"/>
      <c r="E34" s="10"/>
      <c r="F34" s="17"/>
      <c r="G34" s="17"/>
      <c r="H34" s="13"/>
      <c r="I34" s="8"/>
    </row>
    <row r="35" spans="1:17" ht="12.75" x14ac:dyDescent="0.2">
      <c r="A35" s="9"/>
      <c r="B35" s="10" t="s">
        <v>20</v>
      </c>
      <c r="C35" s="17"/>
      <c r="D35" s="17"/>
      <c r="E35" s="10"/>
      <c r="F35" s="17"/>
      <c r="G35" s="17"/>
      <c r="H35" s="13"/>
      <c r="I35" s="8"/>
      <c r="O35" s="4" t="s">
        <v>82</v>
      </c>
      <c r="P35" s="4">
        <v>-539498.75</v>
      </c>
    </row>
    <row r="36" spans="1:17" ht="12.75" x14ac:dyDescent="0.2">
      <c r="A36" s="9"/>
      <c r="B36" s="9" t="s">
        <v>40</v>
      </c>
      <c r="C36" s="19">
        <v>-1495</v>
      </c>
      <c r="D36" s="18">
        <v>0</v>
      </c>
      <c r="E36" s="9"/>
      <c r="F36" s="18">
        <v>-812</v>
      </c>
      <c r="G36" s="18">
        <v>0</v>
      </c>
      <c r="H36" s="13"/>
      <c r="I36" s="8">
        <v>6</v>
      </c>
    </row>
    <row r="37" spans="1:17" ht="12.75" x14ac:dyDescent="0.2">
      <c r="A37" s="9">
        <v>8050</v>
      </c>
      <c r="B37" s="9" t="s">
        <v>21</v>
      </c>
      <c r="C37" s="19">
        <v>1508</v>
      </c>
      <c r="D37" s="19">
        <v>150</v>
      </c>
      <c r="E37" s="9"/>
      <c r="F37" s="19">
        <v>605</v>
      </c>
      <c r="G37" s="19">
        <v>150</v>
      </c>
      <c r="H37" s="19"/>
      <c r="I37" s="8">
        <v>6</v>
      </c>
    </row>
    <row r="38" spans="1:17" ht="12.75" x14ac:dyDescent="0.2">
      <c r="A38" s="9"/>
      <c r="B38" s="9"/>
      <c r="C38" s="19"/>
      <c r="D38" s="19"/>
      <c r="E38" s="9"/>
      <c r="F38" s="19"/>
      <c r="G38" s="19"/>
      <c r="H38" s="19"/>
      <c r="I38" s="8"/>
    </row>
    <row r="39" spans="1:17" ht="13.5" thickBot="1" x14ac:dyDescent="0.25">
      <c r="A39" s="9">
        <v>8150</v>
      </c>
      <c r="B39" s="10" t="s">
        <v>22</v>
      </c>
      <c r="C39" s="16">
        <f>SUM(C36:C38)</f>
        <v>13</v>
      </c>
      <c r="D39" s="16">
        <f>SUM(D36:D37)</f>
        <v>150</v>
      </c>
      <c r="E39" s="10"/>
      <c r="F39" s="16">
        <v>-207</v>
      </c>
      <c r="G39" s="16">
        <v>150</v>
      </c>
      <c r="H39" s="13"/>
      <c r="I39" s="37" t="s">
        <v>17</v>
      </c>
    </row>
    <row r="40" spans="1:17" ht="12.75" x14ac:dyDescent="0.2">
      <c r="A40" s="9"/>
      <c r="B40" s="9"/>
      <c r="C40" s="20"/>
      <c r="D40" s="20"/>
      <c r="E40" s="9"/>
      <c r="F40" s="20"/>
      <c r="G40" s="20"/>
      <c r="I40" s="8"/>
    </row>
    <row r="41" spans="1:17" ht="13.5" thickBot="1" x14ac:dyDescent="0.25">
      <c r="A41" s="9"/>
      <c r="B41" s="10" t="s">
        <v>36</v>
      </c>
      <c r="C41" s="21">
        <f>SUM(C8-C33+C39)</f>
        <v>323514.25</v>
      </c>
      <c r="D41" s="21">
        <f>SUM(D8-D33+D39)</f>
        <v>136450</v>
      </c>
      <c r="E41" s="10"/>
      <c r="F41" s="21">
        <v>59269.030000000028</v>
      </c>
      <c r="G41" s="21">
        <v>186650</v>
      </c>
      <c r="I41" s="8"/>
    </row>
    <row r="42" spans="1:17" ht="14.25" x14ac:dyDescent="0.2">
      <c r="A42" s="9"/>
      <c r="B42" s="10"/>
      <c r="C42" s="22"/>
      <c r="D42" s="22"/>
      <c r="E42" s="10"/>
      <c r="F42" s="22"/>
      <c r="G42" s="22"/>
      <c r="I42" s="8"/>
    </row>
    <row r="43" spans="1:17" ht="15.75" x14ac:dyDescent="0.25">
      <c r="A43" s="1"/>
      <c r="B43" s="5" t="s">
        <v>0</v>
      </c>
      <c r="C43" s="22"/>
      <c r="D43" s="22"/>
      <c r="E43" s="5"/>
      <c r="F43" s="22"/>
      <c r="G43" s="22"/>
      <c r="I43" s="8"/>
    </row>
    <row r="44" spans="1:17" ht="15.75" x14ac:dyDescent="0.25">
      <c r="A44" s="1"/>
      <c r="B44" s="5"/>
      <c r="C44" s="22"/>
      <c r="D44" s="22"/>
      <c r="E44" s="5"/>
      <c r="F44" s="22"/>
      <c r="G44" s="22"/>
      <c r="I44" s="8"/>
      <c r="M44" s="38"/>
      <c r="O44" s="44"/>
      <c r="P44" s="45"/>
    </row>
    <row r="45" spans="1:17" ht="15.75" x14ac:dyDescent="0.25">
      <c r="A45" s="1"/>
      <c r="B45" s="5"/>
      <c r="C45" s="22"/>
      <c r="D45" s="22"/>
      <c r="E45" s="5"/>
      <c r="F45" s="22"/>
      <c r="G45" s="22"/>
      <c r="I45" s="8"/>
      <c r="O45"/>
      <c r="P45" s="46"/>
    </row>
    <row r="46" spans="1:17" ht="15.75" x14ac:dyDescent="0.25">
      <c r="A46" s="1"/>
      <c r="B46" s="5" t="s">
        <v>23</v>
      </c>
      <c r="C46" s="23"/>
      <c r="D46" s="23"/>
      <c r="E46" s="5"/>
      <c r="F46" s="23"/>
      <c r="G46" s="23"/>
      <c r="I46" s="8"/>
      <c r="O46"/>
      <c r="P46"/>
    </row>
    <row r="47" spans="1:17" x14ac:dyDescent="0.25">
      <c r="B47" s="24" t="s">
        <v>24</v>
      </c>
      <c r="C47" s="25" t="str">
        <f>+C4</f>
        <v>2024-2025</v>
      </c>
      <c r="D47" s="25" t="str">
        <f>+D4</f>
        <v>2024-2025</v>
      </c>
      <c r="E47" s="24"/>
      <c r="F47" s="25" t="s">
        <v>51</v>
      </c>
      <c r="G47" s="25" t="s">
        <v>51</v>
      </c>
      <c r="I47" s="8"/>
      <c r="O47" s="44"/>
      <c r="P47" s="45"/>
      <c r="Q47" s="45"/>
    </row>
    <row r="48" spans="1:17" x14ac:dyDescent="0.25">
      <c r="B48" s="24" t="s">
        <v>25</v>
      </c>
      <c r="C48" s="26"/>
      <c r="D48" s="26"/>
      <c r="E48" s="24"/>
      <c r="F48" s="26"/>
      <c r="G48" s="26"/>
      <c r="I48" s="8"/>
      <c r="O48"/>
      <c r="P48" s="46"/>
    </row>
    <row r="49" spans="1:17" x14ac:dyDescent="0.25">
      <c r="B49" s="27" t="s">
        <v>17</v>
      </c>
      <c r="C49" s="28"/>
      <c r="D49" s="28"/>
      <c r="E49" s="27"/>
      <c r="F49" s="28"/>
      <c r="G49" s="28"/>
      <c r="I49" s="8"/>
      <c r="O49"/>
      <c r="P49" s="46"/>
    </row>
    <row r="50" spans="1:17" x14ac:dyDescent="0.25">
      <c r="B50" s="27" t="s">
        <v>34</v>
      </c>
      <c r="C50" s="30">
        <f>+D50</f>
        <v>28818.24000000002</v>
      </c>
      <c r="D50" s="30">
        <f>+F51</f>
        <v>28818.24000000002</v>
      </c>
      <c r="E50" s="27"/>
      <c r="F50" s="30">
        <v>95564.84</v>
      </c>
      <c r="G50" s="30">
        <v>95564.84</v>
      </c>
      <c r="O50"/>
      <c r="P50" s="46"/>
    </row>
    <row r="51" spans="1:17" x14ac:dyDescent="0.25">
      <c r="B51" s="29" t="s">
        <v>33</v>
      </c>
      <c r="C51" s="30">
        <v>537832.52</v>
      </c>
      <c r="D51" s="30">
        <f>+D50+D41+F53-F67</f>
        <v>168268.24</v>
      </c>
      <c r="E51" s="29"/>
      <c r="F51" s="30">
        <v>28818.24000000002</v>
      </c>
      <c r="G51" s="30">
        <v>282214.83999999997</v>
      </c>
      <c r="H51" s="13"/>
      <c r="I51" s="8"/>
      <c r="O51"/>
      <c r="P51" s="46"/>
    </row>
    <row r="52" spans="1:17" x14ac:dyDescent="0.25">
      <c r="A52" s="4">
        <v>1920</v>
      </c>
      <c r="B52" s="31" t="s">
        <v>35</v>
      </c>
      <c r="C52" s="18">
        <f>SUM(C51)</f>
        <v>537832.52</v>
      </c>
      <c r="D52" s="18">
        <f>SUM(D51)</f>
        <v>168268.24</v>
      </c>
      <c r="E52" s="31"/>
      <c r="F52" s="18">
        <v>28818.24000000002</v>
      </c>
      <c r="G52" s="18">
        <v>282214.83999999997</v>
      </c>
      <c r="H52" s="13"/>
      <c r="I52" s="8"/>
      <c r="O52"/>
      <c r="P52" s="46"/>
      <c r="Q52" s="41"/>
    </row>
    <row r="53" spans="1:17" x14ac:dyDescent="0.25">
      <c r="B53" s="29" t="s">
        <v>72</v>
      </c>
      <c r="C53" s="12"/>
      <c r="D53" s="12"/>
      <c r="E53" s="29"/>
      <c r="F53" s="12">
        <v>138000</v>
      </c>
      <c r="G53" s="12"/>
      <c r="H53" s="13"/>
      <c r="I53" s="8">
        <v>21</v>
      </c>
      <c r="O53"/>
      <c r="P53" s="46"/>
    </row>
    <row r="54" spans="1:17" ht="15.75" thickBot="1" x14ac:dyDescent="0.3">
      <c r="B54" s="31" t="s">
        <v>26</v>
      </c>
      <c r="C54" s="32">
        <f>C52</f>
        <v>537832.52</v>
      </c>
      <c r="D54" s="32">
        <f>(D52)</f>
        <v>168268.24</v>
      </c>
      <c r="E54" s="31"/>
      <c r="F54" s="32">
        <f>+F52+F53</f>
        <v>166818.24000000002</v>
      </c>
      <c r="G54" s="32">
        <v>282214.83999999997</v>
      </c>
      <c r="H54" s="13"/>
      <c r="I54" s="8"/>
      <c r="J54" s="38"/>
      <c r="O54"/>
      <c r="P54" s="46"/>
    </row>
    <row r="55" spans="1:17" ht="13.5" thickTop="1" x14ac:dyDescent="0.2">
      <c r="B55" s="31"/>
      <c r="C55" s="18"/>
      <c r="D55" s="18"/>
      <c r="E55" s="31"/>
      <c r="F55" s="18"/>
      <c r="G55" s="18"/>
      <c r="H55" s="13"/>
      <c r="I55" s="8"/>
      <c r="J55" s="4" t="s">
        <v>17</v>
      </c>
    </row>
    <row r="56" spans="1:17" x14ac:dyDescent="0.25">
      <c r="B56" s="31" t="s">
        <v>27</v>
      </c>
      <c r="C56" s="12"/>
      <c r="D56" s="12"/>
      <c r="E56" s="31"/>
      <c r="F56" s="12"/>
      <c r="G56" s="12"/>
      <c r="H56" s="13"/>
      <c r="I56" s="8"/>
      <c r="O56" s="44"/>
      <c r="P56" s="45"/>
    </row>
    <row r="57" spans="1:17" x14ac:dyDescent="0.25">
      <c r="B57" s="31"/>
      <c r="C57" s="12"/>
      <c r="D57" s="12"/>
      <c r="E57" s="31"/>
      <c r="F57" s="12"/>
      <c r="G57" s="12"/>
      <c r="H57" s="13"/>
      <c r="O57"/>
      <c r="P57" s="46"/>
    </row>
    <row r="58" spans="1:17" x14ac:dyDescent="0.25">
      <c r="B58" s="29" t="s">
        <v>32</v>
      </c>
      <c r="C58" s="30">
        <f>+F62</f>
        <v>31818.24000000002</v>
      </c>
      <c r="D58" s="30">
        <f>+F62</f>
        <v>31818.24000000002</v>
      </c>
      <c r="E58" s="29"/>
      <c r="F58" s="30">
        <v>-27450.790000000008</v>
      </c>
      <c r="G58" s="30">
        <v>95564.84</v>
      </c>
      <c r="H58" s="13"/>
      <c r="O58"/>
      <c r="P58" s="46"/>
    </row>
    <row r="59" spans="1:17" x14ac:dyDescent="0.25">
      <c r="A59" s="4">
        <v>2050</v>
      </c>
      <c r="B59" s="29" t="s">
        <v>28</v>
      </c>
      <c r="C59" s="30">
        <f>C41</f>
        <v>323514.25</v>
      </c>
      <c r="D59" s="30">
        <f>D41</f>
        <v>136450</v>
      </c>
      <c r="E59" s="29"/>
      <c r="F59" s="30">
        <v>59269.030000000028</v>
      </c>
      <c r="G59" s="30">
        <v>186650</v>
      </c>
      <c r="H59" s="13"/>
      <c r="O59"/>
      <c r="P59"/>
    </row>
    <row r="60" spans="1:17" x14ac:dyDescent="0.25">
      <c r="B60" s="9"/>
      <c r="C60" s="30"/>
      <c r="E60" s="29"/>
      <c r="F60" s="30"/>
      <c r="H60" s="13"/>
      <c r="I60" s="8"/>
      <c r="O60" s="44"/>
      <c r="P60" s="45"/>
    </row>
    <row r="61" spans="1:17" x14ac:dyDescent="0.25">
      <c r="B61" s="9"/>
      <c r="C61" s="30"/>
      <c r="E61" s="29"/>
      <c r="F61" s="30"/>
      <c r="H61" s="13"/>
      <c r="I61" s="8"/>
      <c r="O61" s="44"/>
      <c r="P61" s="45"/>
    </row>
    <row r="62" spans="1:17" ht="12.75" x14ac:dyDescent="0.2">
      <c r="A62" s="4">
        <v>8960</v>
      </c>
      <c r="B62" s="31" t="s">
        <v>29</v>
      </c>
      <c r="C62" s="18">
        <f>SUM(C58:C60)</f>
        <v>355332.49</v>
      </c>
      <c r="D62" s="18">
        <f>SUM(D58:D59)</f>
        <v>168268.24000000002</v>
      </c>
      <c r="E62" s="31"/>
      <c r="F62" s="18">
        <v>31818.24000000002</v>
      </c>
      <c r="G62" s="18">
        <v>282214.83999999997</v>
      </c>
      <c r="H62" s="13"/>
    </row>
    <row r="63" spans="1:17" ht="12.75" x14ac:dyDescent="0.2">
      <c r="B63" s="31"/>
      <c r="C63" s="18"/>
      <c r="D63" s="18"/>
      <c r="E63" s="31"/>
      <c r="F63" s="18"/>
      <c r="G63" s="18"/>
      <c r="H63" s="13"/>
    </row>
    <row r="64" spans="1:17" ht="12.75" x14ac:dyDescent="0.2">
      <c r="B64" s="31"/>
      <c r="C64" s="18"/>
      <c r="D64" s="12"/>
      <c r="E64" s="31"/>
      <c r="F64" s="18"/>
      <c r="G64" s="12"/>
      <c r="H64" s="13"/>
    </row>
    <row r="65" spans="1:9" ht="12.75" x14ac:dyDescent="0.2">
      <c r="B65" s="31" t="s">
        <v>30</v>
      </c>
      <c r="C65" s="12"/>
      <c r="D65" s="12"/>
      <c r="E65" s="31"/>
      <c r="F65" s="12"/>
      <c r="G65" s="12"/>
      <c r="H65" s="13"/>
    </row>
    <row r="66" spans="1:9" ht="12.75" x14ac:dyDescent="0.2">
      <c r="B66" s="29"/>
      <c r="C66" s="12"/>
      <c r="D66" s="12"/>
      <c r="E66" s="29"/>
      <c r="F66" s="12"/>
      <c r="G66" s="12"/>
      <c r="H66" s="13"/>
    </row>
    <row r="67" spans="1:9" ht="12.75" x14ac:dyDescent="0.2">
      <c r="B67" s="29" t="s">
        <v>83</v>
      </c>
      <c r="C67" s="12">
        <f>+C14</f>
        <v>182500</v>
      </c>
      <c r="D67" s="18">
        <f>SUM(D66)</f>
        <v>0</v>
      </c>
      <c r="E67" s="29"/>
      <c r="F67" s="12">
        <v>135000</v>
      </c>
      <c r="G67" s="18">
        <v>0</v>
      </c>
      <c r="H67" s="13"/>
      <c r="I67" s="8">
        <v>12</v>
      </c>
    </row>
    <row r="68" spans="1:9" ht="12.75" x14ac:dyDescent="0.2">
      <c r="A68" s="4">
        <v>2400</v>
      </c>
      <c r="B68" s="31" t="s">
        <v>31</v>
      </c>
      <c r="C68" s="18">
        <f>SUM(C66:C67)</f>
        <v>182500</v>
      </c>
      <c r="D68" s="18">
        <f>SUM(D66:D67)</f>
        <v>0</v>
      </c>
      <c r="E68" s="31"/>
      <c r="F68" s="18">
        <v>135000</v>
      </c>
      <c r="G68" s="18">
        <v>0</v>
      </c>
    </row>
    <row r="69" spans="1:9" ht="12.75" x14ac:dyDescent="0.2">
      <c r="B69" s="31"/>
      <c r="C69" s="33"/>
      <c r="E69" s="31"/>
      <c r="F69" s="33"/>
    </row>
    <row r="70" spans="1:9" ht="13.5" thickBot="1" x14ac:dyDescent="0.25">
      <c r="B70" s="31" t="s">
        <v>43</v>
      </c>
      <c r="C70" s="34">
        <f>C62+C68</f>
        <v>537832.49</v>
      </c>
      <c r="D70" s="34">
        <f>D62+D68</f>
        <v>168268.24000000002</v>
      </c>
      <c r="E70" s="31"/>
      <c r="F70" s="34">
        <f>+F68+F62</f>
        <v>166818.24000000002</v>
      </c>
      <c r="G70" s="34">
        <v>282214.83999999997</v>
      </c>
    </row>
    <row r="71" spans="1:9" ht="13.5" thickTop="1" x14ac:dyDescent="0.2">
      <c r="C71" s="35"/>
      <c r="F71" s="35"/>
    </row>
    <row r="74" spans="1:9" x14ac:dyDescent="0.25">
      <c r="C74" s="36">
        <f>+C70-C54</f>
        <v>-3.0000000027939677E-2</v>
      </c>
    </row>
  </sheetData>
  <phoneticPr fontId="15" type="noConversion"/>
  <pageMargins left="0.7" right="0.7" top="0.75" bottom="0.75" header="0.3" footer="0.3"/>
  <pageSetup paperSize="9" scale="6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EC6A-BEF1-4BFF-BBCD-F218FA2ED359}">
  <dimension ref="B3:C18"/>
  <sheetViews>
    <sheetView workbookViewId="0">
      <selection activeCell="B3" sqref="B3:C18"/>
    </sheetView>
  </sheetViews>
  <sheetFormatPr baseColWidth="10" defaultRowHeight="15" x14ac:dyDescent="0.25"/>
  <cols>
    <col min="2" max="2" width="29.42578125" customWidth="1"/>
  </cols>
  <sheetData>
    <row r="3" spans="2:3" x14ac:dyDescent="0.25">
      <c r="B3" s="44" t="s">
        <v>4</v>
      </c>
      <c r="C3" s="45">
        <v>738000</v>
      </c>
    </row>
    <row r="4" spans="2:3" x14ac:dyDescent="0.25">
      <c r="B4" t="s">
        <v>52</v>
      </c>
      <c r="C4" s="46">
        <v>738000</v>
      </c>
    </row>
    <row r="6" spans="2:3" x14ac:dyDescent="0.25">
      <c r="B6" s="44" t="s">
        <v>7</v>
      </c>
      <c r="C6" s="45">
        <v>-804539.6</v>
      </c>
    </row>
    <row r="7" spans="2:3" x14ac:dyDescent="0.25">
      <c r="B7" t="s">
        <v>53</v>
      </c>
      <c r="C7" s="46">
        <v>-3817</v>
      </c>
    </row>
    <row r="8" spans="2:3" x14ac:dyDescent="0.25">
      <c r="B8" t="s">
        <v>54</v>
      </c>
      <c r="C8" s="46">
        <v>-3277.5</v>
      </c>
    </row>
    <row r="9" spans="2:3" x14ac:dyDescent="0.25">
      <c r="B9" t="s">
        <v>55</v>
      </c>
      <c r="C9" s="46">
        <v>-763243.76</v>
      </c>
    </row>
    <row r="10" spans="2:3" x14ac:dyDescent="0.25">
      <c r="B10" t="s">
        <v>56</v>
      </c>
      <c r="C10" s="46">
        <v>-16781.34</v>
      </c>
    </row>
    <row r="11" spans="2:3" x14ac:dyDescent="0.25">
      <c r="B11" t="s">
        <v>57</v>
      </c>
      <c r="C11" s="46">
        <v>-14395</v>
      </c>
    </row>
    <row r="12" spans="2:3" x14ac:dyDescent="0.25">
      <c r="B12" t="s">
        <v>58</v>
      </c>
      <c r="C12" s="46">
        <v>-3025</v>
      </c>
    </row>
    <row r="14" spans="2:3" x14ac:dyDescent="0.25">
      <c r="B14" s="44" t="s">
        <v>59</v>
      </c>
      <c r="C14" s="45">
        <v>-207</v>
      </c>
    </row>
    <row r="15" spans="2:3" x14ac:dyDescent="0.25">
      <c r="B15" t="s">
        <v>60</v>
      </c>
      <c r="C15" s="46">
        <v>-812</v>
      </c>
    </row>
    <row r="16" spans="2:3" x14ac:dyDescent="0.25">
      <c r="B16" t="s">
        <v>61</v>
      </c>
      <c r="C16" s="46">
        <v>605</v>
      </c>
    </row>
    <row r="18" spans="2:3" x14ac:dyDescent="0.25">
      <c r="B18" s="44" t="s">
        <v>62</v>
      </c>
      <c r="C18" s="45">
        <v>-66746.599999999977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51478db-c726-42d4-83f8-1bcb995928d4}" enabled="1" method="Standard" siteId="{2a5c48c2-ebf9-4f92-89e5-18336e0787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regnskap + bud</vt:lpstr>
      <vt:lpstr>Ark1</vt:lpstr>
      <vt:lpstr>'regnskap + bud'!Utskriftsområde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Ole Christian Corneliussen</cp:lastModifiedBy>
  <cp:lastPrinted>2022-09-08T12:00:14Z</cp:lastPrinted>
  <dcterms:created xsi:type="dcterms:W3CDTF">2018-08-07T17:01:41Z</dcterms:created>
  <dcterms:modified xsi:type="dcterms:W3CDTF">2025-08-08T14:51:11Z</dcterms:modified>
</cp:coreProperties>
</file>