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 /><Relationship Id="rId2" Type="http://schemas.microsoft.com/office/2020/02/relationships/classificationlabels" Target="docMetadata/LabelInfo.xml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co01\AppData\Local\Microsoft\Windows\INetCache\Content.Outlook\9J1EJ3PZ\"/>
    </mc:Choice>
  </mc:AlternateContent>
  <xr:revisionPtr revIDLastSave="0" documentId="8_{95B2DDCC-C355-4B4A-A603-E16380A2C32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gnskap + bud" sheetId="3" r:id="rId1"/>
  </sheets>
  <definedNames>
    <definedName name="_xlnm.Print_Area" localSheetId="0">'regnskap + bud'!$B$1:$H$68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3" l="1"/>
  <c r="C50" i="3"/>
  <c r="C64" i="3"/>
  <c r="C32" i="3"/>
  <c r="C56" i="3"/>
  <c r="C11" i="3"/>
  <c r="R20" i="3"/>
  <c r="S20" i="3"/>
  <c r="S21" i="3"/>
  <c r="R15" i="3"/>
  <c r="D48" i="3"/>
  <c r="D5" i="3"/>
  <c r="C65" i="3"/>
  <c r="N42" i="3"/>
  <c r="D64" i="3"/>
  <c r="D65" i="3"/>
  <c r="D56" i="3"/>
  <c r="C52" i="3"/>
  <c r="D45" i="3"/>
  <c r="C45" i="3"/>
  <c r="D37" i="3"/>
  <c r="C37" i="3"/>
  <c r="D32" i="3"/>
  <c r="D7" i="3"/>
  <c r="C7" i="3"/>
  <c r="D39" i="3"/>
  <c r="C39" i="3"/>
  <c r="C57" i="3"/>
  <c r="C59" i="3"/>
  <c r="C67" i="3"/>
  <c r="C71" i="3"/>
  <c r="D57" i="3"/>
  <c r="D59" i="3"/>
  <c r="D67" i="3"/>
  <c r="D49" i="3"/>
  <c r="D50" i="3"/>
  <c r="D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 Christian Corneliussen</author>
  </authors>
  <commentList>
    <comment ref="F15" authorId="0" shapeId="0" xr:uid="{E0B93B04-936C-47D6-8848-E27BE059FE9D}">
      <text>
        <r>
          <rPr>
            <b/>
            <sz val="9"/>
            <color indexed="81"/>
            <rFont val="Tahoma"/>
            <charset val="1"/>
          </rPr>
          <t>Ole Christian Corneliussen:</t>
        </r>
        <r>
          <rPr>
            <sz val="9"/>
            <color indexed="81"/>
            <rFont val="Tahoma"/>
            <charset val="1"/>
          </rPr>
          <t xml:space="preserve">
Brøyteapp - 18 000 
Hjertestarter - 16 000 </t>
        </r>
      </text>
    </comment>
  </commentList>
</comments>
</file>

<file path=xl/sharedStrings.xml><?xml version="1.0" encoding="utf-8"?>
<sst xmlns="http://schemas.openxmlformats.org/spreadsheetml/2006/main" count="77" uniqueCount="64">
  <si>
    <t>Fjellsbygda Hytteforening</t>
  </si>
  <si>
    <t>RESULTATREGNSKAP</t>
  </si>
  <si>
    <t>Faktisk</t>
  </si>
  <si>
    <t>Budsjett</t>
  </si>
  <si>
    <t>Inntekter</t>
  </si>
  <si>
    <t xml:space="preserve">Kontingenter </t>
  </si>
  <si>
    <t>Sum inntekter</t>
  </si>
  <si>
    <t>Kostnader</t>
  </si>
  <si>
    <t xml:space="preserve">Brøyting/ strøing </t>
  </si>
  <si>
    <t>Aurdal Kruk løypelag</t>
  </si>
  <si>
    <t>Andre tjenester</t>
  </si>
  <si>
    <t>Rekvisita konvolutter porto ol.</t>
  </si>
  <si>
    <t>Påskearrangement</t>
  </si>
  <si>
    <t>Norges Hytteforbund</t>
  </si>
  <si>
    <t>Tilskudd andre organisasjoner</t>
  </si>
  <si>
    <t>Diverse kostnader</t>
  </si>
  <si>
    <t>Tap på fordringer Utestående kontingent</t>
  </si>
  <si>
    <t xml:space="preserve"> </t>
  </si>
  <si>
    <t>Bankgebyrer</t>
  </si>
  <si>
    <t>Sum driftskostnader</t>
  </si>
  <si>
    <t>Finansinntekter og finanskostnader</t>
  </si>
  <si>
    <t>Renteinntekter</t>
  </si>
  <si>
    <t>Resultat finansposter</t>
  </si>
  <si>
    <t>BALANSE</t>
  </si>
  <si>
    <t>EIENDELER</t>
  </si>
  <si>
    <t>OMLØPSMIDLER</t>
  </si>
  <si>
    <t>SUM EIENDELER</t>
  </si>
  <si>
    <t>EGENKAPITAL</t>
  </si>
  <si>
    <t>Årets overskudd</t>
  </si>
  <si>
    <t>Sum egenkapital 30.6</t>
  </si>
  <si>
    <t>GJELD</t>
  </si>
  <si>
    <t>Sum gjeld</t>
  </si>
  <si>
    <t>Egenkapital IB</t>
  </si>
  <si>
    <t>UB Bank</t>
  </si>
  <si>
    <t>IB Bank</t>
  </si>
  <si>
    <t>Sum omløpsmidler 30.6</t>
  </si>
  <si>
    <t>Overskudd/underskudd</t>
  </si>
  <si>
    <t xml:space="preserve">Diverse inntekter.  </t>
  </si>
  <si>
    <t>Brøyting</t>
  </si>
  <si>
    <t>Løypelaget</t>
  </si>
  <si>
    <t>Rentekostnader/Gebyrer</t>
  </si>
  <si>
    <t xml:space="preserve"> (1.7 - 30.6)</t>
  </si>
  <si>
    <t>Innbetalinger hyttekontigent</t>
  </si>
  <si>
    <t>SUM Gjeld og Egenkapital</t>
  </si>
  <si>
    <t>Antall hytter</t>
  </si>
  <si>
    <t>kontingent</t>
  </si>
  <si>
    <t>Netsense Software Services AS, Brøyteapp og hjertestarter</t>
  </si>
  <si>
    <t>Regnskap 2022-23  FJELLSBYGDA HYTTEFORENING</t>
  </si>
  <si>
    <t>Nettside / Serverleie/ data</t>
  </si>
  <si>
    <t>Hjertestarter</t>
  </si>
  <si>
    <t>Hytteapp</t>
  </si>
  <si>
    <t>Gapahuk</t>
  </si>
  <si>
    <t>Faktureringssystem</t>
  </si>
  <si>
    <t>2022-2023</t>
  </si>
  <si>
    <t>2022-2022</t>
  </si>
  <si>
    <t>Utestående leverandørgjeld</t>
  </si>
  <si>
    <t>Codeweb regning og Brøytefaktura</t>
  </si>
  <si>
    <t>Codehouse WEB - Årsavgift (avsetning ikke mottatt faktura)</t>
  </si>
  <si>
    <t>renter</t>
  </si>
  <si>
    <t>*Utgifter gapahuk</t>
  </si>
  <si>
    <t>Grenke</t>
  </si>
  <si>
    <t>Netsense Software</t>
  </si>
  <si>
    <t>Referanse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</si>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</sst>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2"/>
    </font>
    <font>
      <sz val="9"/>
      <color indexed="8"/>
      <name val="Arial"/>
      <family val="2"/>
    </font>
    <font>
      <sz val="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2" applyFont="1"/>
    <xf numFmtId="0" fontId="4" fillId="0" borderId="0" xfId="2" applyFont="1"/>
    <xf numFmtId="166" fontId="3" fillId="0" borderId="0" xfId="3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166" fontId="6" fillId="0" borderId="0" xfId="3" applyNumberFormat="1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3" applyNumberFormat="1" applyFont="1"/>
    <xf numFmtId="164" fontId="8" fillId="0" borderId="0" xfId="1" applyNumberFormat="1" applyFont="1"/>
    <xf numFmtId="164" fontId="2" fillId="0" borderId="0" xfId="1" applyNumberFormat="1" applyFont="1"/>
    <xf numFmtId="0" fontId="8" fillId="0" borderId="0" xfId="2" applyFont="1" applyAlignment="1">
      <alignment horizontal="right"/>
    </xf>
    <xf numFmtId="164" fontId="8" fillId="0" borderId="1" xfId="1" applyNumberFormat="1" applyFont="1" applyBorder="1"/>
    <xf numFmtId="164" fontId="9" fillId="0" borderId="2" xfId="1" applyNumberFormat="1" applyFont="1" applyBorder="1"/>
    <xf numFmtId="164" fontId="9" fillId="0" borderId="0" xfId="1" applyNumberFormat="1" applyFont="1"/>
    <xf numFmtId="164" fontId="9" fillId="0" borderId="0" xfId="1" applyNumberFormat="1" applyFont="1" applyBorder="1"/>
    <xf numFmtId="1" fontId="8" fillId="0" borderId="0" xfId="2" applyNumberFormat="1" applyFont="1"/>
    <xf numFmtId="3" fontId="9" fillId="0" borderId="0" xfId="3" applyNumberFormat="1" applyFont="1" applyBorder="1"/>
    <xf numFmtId="166" fontId="9" fillId="0" borderId="3" xfId="3" applyNumberFormat="1" applyFont="1" applyBorder="1"/>
    <xf numFmtId="166" fontId="6" fillId="0" borderId="0" xfId="3" applyNumberFormat="1" applyFont="1" applyBorder="1"/>
    <xf numFmtId="166" fontId="9" fillId="0" borderId="0" xfId="3" applyNumberFormat="1" applyFont="1" applyBorder="1" applyAlignment="1">
      <alignment horizontal="right"/>
    </xf>
    <xf numFmtId="0" fontId="6" fillId="0" borderId="0" xfId="0" applyFont="1"/>
    <xf numFmtId="1" fontId="6" fillId="0" borderId="0" xfId="0" quotePrefix="1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 applyProtection="1">
      <protection locked="0"/>
    </xf>
    <xf numFmtId="0" fontId="8" fillId="0" borderId="0" xfId="0" applyFont="1"/>
    <xf numFmtId="164" fontId="8" fillId="0" borderId="0" xfId="1" applyNumberFormat="1" applyFont="1" applyProtection="1">
      <protection locked="0"/>
    </xf>
    <xf numFmtId="0" fontId="9" fillId="0" borderId="0" xfId="0" applyFont="1"/>
    <xf numFmtId="164" fontId="9" fillId="0" borderId="4" xfId="1" applyNumberFormat="1" applyFont="1" applyBorder="1"/>
    <xf numFmtId="4" fontId="8" fillId="0" borderId="0" xfId="0" applyNumberFormat="1" applyFont="1"/>
    <xf numFmtId="3" fontId="9" fillId="0" borderId="4" xfId="0" applyNumberFormat="1" applyFont="1" applyBorder="1"/>
    <xf numFmtId="166" fontId="10" fillId="0" borderId="0" xfId="3" applyNumberFormat="1" applyFont="1"/>
    <xf numFmtId="166" fontId="0" fillId="0" borderId="0" xfId="3" applyNumberFormat="1" applyFont="1"/>
    <xf numFmtId="0" fontId="7" fillId="0" borderId="3" xfId="2" applyFont="1" applyBorder="1"/>
    <xf numFmtId="164" fontId="2" fillId="0" borderId="0" xfId="2" applyNumberFormat="1"/>
    <xf numFmtId="164" fontId="7" fillId="0" borderId="0" xfId="2" applyNumberFormat="1" applyFont="1"/>
    <xf numFmtId="0" fontId="11" fillId="0" borderId="0" xfId="0" applyFont="1"/>
    <xf numFmtId="0" fontId="12" fillId="0" borderId="0" xfId="2" applyFont="1"/>
    <xf numFmtId="167" fontId="2" fillId="0" borderId="0" xfId="1" applyNumberFormat="1" applyFont="1"/>
    <xf numFmtId="0" fontId="7" fillId="0" borderId="0" xfId="2" quotePrefix="1" applyFont="1" applyAlignment="1">
      <alignment horizontal="right"/>
    </xf>
    <xf numFmtId="0" fontId="2" fillId="2" borderId="0" xfId="2" applyFill="1"/>
  </cellXfs>
  <cellStyles count="4">
    <cellStyle name="Komma" xfId="1" builtinId="3"/>
    <cellStyle name="Komma 2" xfId="3" xr:uid="{39B6ACE1-2D60-4DD6-8684-5501F65ECD82}"/>
    <cellStyle name="Normal" xfId="0" builtinId="0"/>
    <cellStyle name="Normal 2" xfId="2" xr:uid="{77488C68-90C0-4C44-9305-98F6A3AD1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0BF1-8F9C-40C9-9BE1-CAABA3EE7C19}">
  <sheetPr>
    <pageSetUpPr fitToPage="1"/>
  </sheetPr>
  <dimension ref="A1:S71"/>
  <sheetViews>
    <sheetView tabSelected="1" zoomScaleNormal="100" workbookViewId="0">
      <selection activeCell="I32" sqref="I32"/>
    </sheetView>
  </sheetViews>
  <sheetFormatPr defaultColWidth="11.43359375" defaultRowHeight="15" x14ac:dyDescent="0.2"/>
  <cols>
    <col min="1" max="1" width="7.53125" style="4" customWidth="1"/>
    <col min="2" max="2" width="62.28125" style="4" bestFit="1" customWidth="1"/>
    <col min="3" max="3" width="11.56640625" style="36" bestFit="1" customWidth="1"/>
    <col min="4" max="4" width="11.97265625" style="4" bestFit="1" customWidth="1"/>
    <col min="5" max="5" width="12.5078125" style="4" customWidth="1"/>
    <col min="6" max="6" width="11.56640625" style="36" bestFit="1" customWidth="1"/>
    <col min="7" max="7" width="11.97265625" style="4" bestFit="1" customWidth="1"/>
    <col min="8" max="8" width="11.43359375" style="4"/>
    <col min="9" max="9" width="14.66015625" style="4" bestFit="1" customWidth="1"/>
    <col min="10" max="16384" width="11.43359375" style="4"/>
  </cols>
  <sheetData>
    <row r="1" spans="1:19" ht="18" x14ac:dyDescent="0.2">
      <c r="A1" s="1"/>
      <c r="B1" s="2" t="s">
        <v>47</v>
      </c>
      <c r="C1" s="3"/>
      <c r="E1" s="2"/>
      <c r="F1" s="3"/>
    </row>
    <row r="2" spans="1:19" ht="13.5" x14ac:dyDescent="0.15">
      <c r="A2" s="1"/>
      <c r="B2" s="41" t="s">
        <v>41</v>
      </c>
      <c r="C2" s="3"/>
      <c r="E2" s="41"/>
      <c r="F2" s="3"/>
    </row>
    <row r="3" spans="1:19" ht="13.5" x14ac:dyDescent="0.15">
      <c r="A3" s="1"/>
      <c r="B3" s="6" t="s">
        <v>1</v>
      </c>
      <c r="C3" s="7" t="s">
        <v>2</v>
      </c>
      <c r="D3" s="8" t="s">
        <v>3</v>
      </c>
      <c r="E3" s="6"/>
      <c r="F3" s="7" t="s">
        <v>2</v>
      </c>
      <c r="G3" s="8" t="s">
        <v>3</v>
      </c>
      <c r="I3" s="8" t="s">
        <v>62</v>
      </c>
      <c r="J3" s="8" t="s">
        <v>63</v>
      </c>
      <c r="N3" s="4" t="s">
        <v>44</v>
      </c>
      <c r="O3" s="44">
        <v>138</v>
      </c>
    </row>
    <row r="4" spans="1:19" ht="13.5" x14ac:dyDescent="0.15">
      <c r="A4" s="9"/>
      <c r="B4" s="10" t="s">
        <v>4</v>
      </c>
      <c r="C4" s="11" t="s">
        <v>54</v>
      </c>
      <c r="D4" s="11" t="s">
        <v>53</v>
      </c>
      <c r="E4" s="10"/>
      <c r="F4" s="11">
        <v>2021</v>
      </c>
      <c r="G4" s="11">
        <v>2021</v>
      </c>
      <c r="N4" s="4" t="s">
        <v>45</v>
      </c>
      <c r="O4" s="42">
        <v>5000</v>
      </c>
    </row>
    <row r="5" spans="1:19" ht="13.5" x14ac:dyDescent="0.15">
      <c r="A5" s="9">
        <v>3910</v>
      </c>
      <c r="B5" s="9" t="s">
        <v>5</v>
      </c>
      <c r="C5" s="12">
        <v>695008</v>
      </c>
      <c r="D5" s="12">
        <f>+O3*O4</f>
        <v>690000</v>
      </c>
      <c r="E5" s="9"/>
      <c r="F5" s="12">
        <v>679500</v>
      </c>
      <c r="G5" s="12">
        <v>670000</v>
      </c>
      <c r="H5" s="13"/>
      <c r="I5" s="8">
        <v>20</v>
      </c>
      <c r="J5" s="4" t="s">
        <v>42</v>
      </c>
    </row>
    <row r="6" spans="1:19" ht="13.5" x14ac:dyDescent="0.15">
      <c r="A6" s="14">
        <v>3900</v>
      </c>
      <c r="B6" s="9" t="s">
        <v>37</v>
      </c>
      <c r="C6" s="15">
        <v>114.49</v>
      </c>
      <c r="D6" s="15"/>
      <c r="E6" s="9"/>
      <c r="F6" s="15"/>
      <c r="G6" s="15"/>
      <c r="H6" s="13"/>
      <c r="I6" s="8">
        <v>21</v>
      </c>
      <c r="J6" s="4" t="s">
        <v>58</v>
      </c>
    </row>
    <row r="7" spans="1:19" ht="13.5" x14ac:dyDescent="0.15">
      <c r="A7" s="9">
        <v>3999</v>
      </c>
      <c r="B7" s="10" t="s">
        <v>6</v>
      </c>
      <c r="C7" s="16">
        <f>SUM(C5:C6)</f>
        <v>695122.49</v>
      </c>
      <c r="D7" s="16">
        <f>SUM(D5:D6)</f>
        <v>690000</v>
      </c>
      <c r="E7" s="10"/>
      <c r="F7" s="16">
        <v>679500</v>
      </c>
      <c r="G7" s="16">
        <v>670000</v>
      </c>
      <c r="H7" s="13"/>
      <c r="I7" s="8"/>
    </row>
    <row r="8" spans="1:19" ht="13.5" x14ac:dyDescent="0.15">
      <c r="A8" s="9"/>
      <c r="B8" s="9"/>
      <c r="C8" s="12"/>
      <c r="D8" s="12"/>
      <c r="E8" s="9"/>
      <c r="F8" s="12"/>
      <c r="G8" s="12"/>
      <c r="H8" s="13"/>
      <c r="I8" s="8"/>
    </row>
    <row r="9" spans="1:19" ht="13.5" x14ac:dyDescent="0.15">
      <c r="A9" s="9"/>
      <c r="B9" s="10" t="s">
        <v>7</v>
      </c>
      <c r="C9" s="12"/>
      <c r="D9" s="12"/>
      <c r="E9" s="10"/>
      <c r="F9" s="12"/>
      <c r="G9" s="12"/>
      <c r="H9" s="13"/>
      <c r="I9" s="8"/>
    </row>
    <row r="10" spans="1:19" ht="13.5" x14ac:dyDescent="0.15">
      <c r="A10" s="9"/>
      <c r="B10" s="9" t="s">
        <v>48</v>
      </c>
      <c r="C10" s="12">
        <v>5000</v>
      </c>
      <c r="D10" s="12">
        <v>5000</v>
      </c>
      <c r="E10" s="9"/>
      <c r="F10" s="12">
        <v>4987.5</v>
      </c>
      <c r="G10" s="12">
        <v>5000</v>
      </c>
      <c r="H10" s="13"/>
      <c r="I10" s="8">
        <v>1</v>
      </c>
      <c r="J10" s="4" t="s">
        <v>57</v>
      </c>
    </row>
    <row r="11" spans="1:19" ht="13.5" x14ac:dyDescent="0.15">
      <c r="A11" s="9">
        <v>6420</v>
      </c>
      <c r="B11" s="9" t="s">
        <v>8</v>
      </c>
      <c r="C11" s="12">
        <f>660078.13+123015.63</f>
        <v>783093.76000000001</v>
      </c>
      <c r="D11" s="12">
        <v>450000</v>
      </c>
      <c r="E11" s="9"/>
      <c r="F11" s="12">
        <v>337915.63</v>
      </c>
      <c r="G11" s="12">
        <v>400000</v>
      </c>
      <c r="H11" s="13"/>
      <c r="I11" s="8">
        <v>2</v>
      </c>
      <c r="J11" s="4" t="s">
        <v>38</v>
      </c>
      <c r="R11" s="4">
        <v>210</v>
      </c>
      <c r="S11" s="42"/>
    </row>
    <row r="12" spans="1:19" ht="13.5" x14ac:dyDescent="0.15">
      <c r="A12" s="9"/>
      <c r="B12" s="9"/>
      <c r="C12" s="12"/>
      <c r="D12" s="12"/>
      <c r="E12" s="9"/>
      <c r="F12" s="12"/>
      <c r="G12" s="12"/>
      <c r="H12" s="13"/>
      <c r="I12" s="8"/>
      <c r="S12" s="42"/>
    </row>
    <row r="13" spans="1:19" ht="13.5" x14ac:dyDescent="0.15">
      <c r="A13" s="9"/>
      <c r="B13" s="9"/>
      <c r="C13" s="12"/>
      <c r="D13" s="12"/>
      <c r="E13" s="9"/>
      <c r="F13" s="12"/>
      <c r="G13" s="12"/>
      <c r="H13" s="13"/>
      <c r="I13" s="8"/>
      <c r="R13" s="4">
        <v>178</v>
      </c>
      <c r="S13" s="42"/>
    </row>
    <row r="14" spans="1:19" ht="13.5" x14ac:dyDescent="0.15">
      <c r="A14" s="9">
        <v>6606</v>
      </c>
      <c r="B14" s="9" t="s">
        <v>9</v>
      </c>
      <c r="C14" s="12">
        <v>135000</v>
      </c>
      <c r="D14" s="12">
        <v>135000</v>
      </c>
      <c r="E14" s="9"/>
      <c r="F14" s="12">
        <v>130000</v>
      </c>
      <c r="G14" s="12">
        <v>120000</v>
      </c>
      <c r="H14" s="13"/>
      <c r="I14" s="8">
        <v>3</v>
      </c>
      <c r="J14" s="4" t="s">
        <v>39</v>
      </c>
      <c r="R14" s="4">
        <v>172</v>
      </c>
      <c r="S14" s="42"/>
    </row>
    <row r="15" spans="1:19" ht="13.5" x14ac:dyDescent="0.15">
      <c r="A15" s="9">
        <v>6608</v>
      </c>
      <c r="B15" s="9" t="s">
        <v>10</v>
      </c>
      <c r="C15" s="12"/>
      <c r="D15" s="12">
        <v>0</v>
      </c>
      <c r="E15" s="9"/>
      <c r="F15" s="12">
        <v>29618</v>
      </c>
      <c r="G15" s="12">
        <v>17000</v>
      </c>
      <c r="H15" s="13"/>
      <c r="I15" s="43"/>
      <c r="J15" s="4" t="s">
        <v>46</v>
      </c>
      <c r="R15" s="4">
        <f>SUM(R11:R14)</f>
        <v>560</v>
      </c>
      <c r="S15" s="42"/>
    </row>
    <row r="16" spans="1:19" ht="13.5" x14ac:dyDescent="0.15">
      <c r="A16" s="9"/>
      <c r="B16" s="9" t="s">
        <v>49</v>
      </c>
      <c r="C16" s="12">
        <v>20800.12</v>
      </c>
      <c r="D16" s="12">
        <v>16000</v>
      </c>
      <c r="E16" s="9"/>
      <c r="F16" s="12"/>
      <c r="G16" s="12"/>
      <c r="H16" s="13"/>
      <c r="I16" s="43">
        <v>5</v>
      </c>
      <c r="J16" s="4" t="s">
        <v>60</v>
      </c>
      <c r="S16" s="42"/>
    </row>
    <row r="17" spans="1:19" ht="13.5" x14ac:dyDescent="0.15">
      <c r="A17" s="9"/>
      <c r="B17" s="9" t="s">
        <v>50</v>
      </c>
      <c r="C17" s="12">
        <v>17668.75</v>
      </c>
      <c r="D17" s="12">
        <v>18000</v>
      </c>
      <c r="E17" s="9"/>
      <c r="F17" s="12"/>
      <c r="G17" s="12"/>
      <c r="H17" s="13"/>
      <c r="I17" s="43">
        <v>8</v>
      </c>
      <c r="J17" s="4" t="s">
        <v>61</v>
      </c>
      <c r="S17" s="42"/>
    </row>
    <row r="18" spans="1:19" ht="13.5" x14ac:dyDescent="0.15">
      <c r="A18" s="9">
        <v>6790</v>
      </c>
      <c r="B18" s="9" t="s">
        <v>11</v>
      </c>
      <c r="C18" s="12"/>
      <c r="D18" s="12"/>
      <c r="E18" s="9"/>
      <c r="F18" s="12"/>
      <c r="G18" s="12">
        <v>1000</v>
      </c>
      <c r="H18" s="13"/>
      <c r="I18" s="8"/>
      <c r="S18" s="42"/>
    </row>
    <row r="19" spans="1:19" ht="13.5" x14ac:dyDescent="0.15">
      <c r="A19" s="9">
        <v>6830</v>
      </c>
      <c r="B19" s="9" t="s">
        <v>12</v>
      </c>
      <c r="C19" s="12">
        <v>645</v>
      </c>
      <c r="D19" s="12">
        <v>2500</v>
      </c>
      <c r="E19" s="9"/>
      <c r="F19" s="12">
        <v>1840</v>
      </c>
      <c r="G19" s="12">
        <v>1000</v>
      </c>
      <c r="H19" s="13"/>
      <c r="I19" s="8">
        <v>10</v>
      </c>
      <c r="J19" s="9" t="s">
        <v>12</v>
      </c>
      <c r="R19" s="4">
        <v>223</v>
      </c>
      <c r="S19" s="42"/>
    </row>
    <row r="20" spans="1:19" ht="13.5" x14ac:dyDescent="0.15">
      <c r="A20" s="9">
        <v>7300</v>
      </c>
      <c r="B20" s="9" t="s">
        <v>13</v>
      </c>
      <c r="C20" s="12">
        <v>3000</v>
      </c>
      <c r="D20" s="12">
        <v>3000</v>
      </c>
      <c r="E20" s="9"/>
      <c r="F20" s="12">
        <v>3000</v>
      </c>
      <c r="G20" s="12">
        <v>2500</v>
      </c>
      <c r="H20" s="13"/>
      <c r="I20" s="8">
        <v>4</v>
      </c>
      <c r="J20" s="4" t="s">
        <v>13</v>
      </c>
      <c r="R20" s="4">
        <f>+R19+R15</f>
        <v>783</v>
      </c>
      <c r="S20" s="42">
        <f>+R20*1000</f>
        <v>783000</v>
      </c>
    </row>
    <row r="21" spans="1:19" ht="13.5" x14ac:dyDescent="0.15">
      <c r="A21" s="9">
        <v>7410</v>
      </c>
      <c r="B21" s="9" t="s">
        <v>14</v>
      </c>
      <c r="C21" s="12"/>
      <c r="D21" s="12"/>
      <c r="E21" s="9"/>
      <c r="F21" s="12"/>
      <c r="G21" s="12">
        <v>1000</v>
      </c>
      <c r="H21" s="13"/>
      <c r="I21" s="8"/>
      <c r="J21" s="40"/>
      <c r="S21" s="42">
        <f>S20-D11</f>
        <v>333000</v>
      </c>
    </row>
    <row r="22" spans="1:19" ht="13.5" x14ac:dyDescent="0.15">
      <c r="A22" s="9">
        <v>7460</v>
      </c>
      <c r="B22" s="9" t="s">
        <v>15</v>
      </c>
      <c r="C22" s="12"/>
      <c r="D22" s="12">
        <v>5000</v>
      </c>
      <c r="E22" s="9"/>
      <c r="F22" s="12">
        <v>22494</v>
      </c>
      <c r="G22" s="12">
        <v>2000</v>
      </c>
      <c r="H22" s="13"/>
      <c r="I22" s="43"/>
      <c r="S22" s="42"/>
    </row>
    <row r="23" spans="1:19" ht="13.5" x14ac:dyDescent="0.15">
      <c r="A23" s="9"/>
      <c r="B23" s="9" t="s">
        <v>51</v>
      </c>
      <c r="C23" s="12">
        <v>13000</v>
      </c>
      <c r="D23" s="12">
        <v>13000</v>
      </c>
      <c r="E23" s="9"/>
      <c r="F23" s="12"/>
      <c r="G23" s="12"/>
      <c r="H23" s="13"/>
      <c r="I23" s="43">
        <v>9</v>
      </c>
      <c r="J23" s="4" t="s">
        <v>59</v>
      </c>
      <c r="S23" s="42"/>
    </row>
    <row r="24" spans="1:19" ht="13.5" x14ac:dyDescent="0.15">
      <c r="A24" s="9"/>
      <c r="B24" s="9" t="s">
        <v>52</v>
      </c>
      <c r="C24" s="12"/>
      <c r="D24" s="12">
        <v>7000</v>
      </c>
      <c r="E24" s="9"/>
      <c r="F24" s="12"/>
      <c r="G24" s="12"/>
      <c r="H24" s="13"/>
      <c r="I24" s="43"/>
      <c r="S24" s="42"/>
    </row>
    <row r="25" spans="1:19" ht="13.5" x14ac:dyDescent="0.15">
      <c r="A25" s="9">
        <v>7790</v>
      </c>
      <c r="B25" s="9" t="s">
        <v>16</v>
      </c>
      <c r="C25" s="12"/>
      <c r="D25" s="12">
        <v>0</v>
      </c>
      <c r="E25" s="9"/>
      <c r="F25" s="12"/>
      <c r="G25" s="12"/>
      <c r="H25" s="13"/>
      <c r="I25" s="8"/>
      <c r="S25" s="42"/>
    </row>
    <row r="26" spans="1:19" ht="13.5" x14ac:dyDescent="0.15">
      <c r="A26" s="9" t="s">
        <v>17</v>
      </c>
      <c r="B26" s="9"/>
      <c r="C26" s="12"/>
      <c r="D26" s="12"/>
      <c r="E26" s="9"/>
      <c r="F26" s="12"/>
      <c r="G26" s="12"/>
      <c r="H26" s="13"/>
      <c r="I26" s="8"/>
      <c r="S26" s="42"/>
    </row>
    <row r="27" spans="1:19" ht="13.5" x14ac:dyDescent="0.15">
      <c r="A27" s="9" t="s">
        <v>17</v>
      </c>
      <c r="B27" s="9"/>
      <c r="C27" s="12"/>
      <c r="D27" s="12"/>
      <c r="E27" s="9"/>
      <c r="F27" s="12"/>
      <c r="G27" s="12"/>
      <c r="H27" s="13"/>
      <c r="I27" s="8"/>
      <c r="S27" s="42"/>
    </row>
    <row r="28" spans="1:19" ht="13.5" x14ac:dyDescent="0.15">
      <c r="A28" s="9" t="s">
        <v>17</v>
      </c>
      <c r="B28" s="9"/>
      <c r="C28" s="12"/>
      <c r="D28" s="12"/>
      <c r="E28" s="9"/>
      <c r="F28" s="12"/>
      <c r="G28" s="12"/>
      <c r="H28" s="13"/>
      <c r="I28" s="8"/>
    </row>
    <row r="29" spans="1:19" ht="13.5" x14ac:dyDescent="0.15">
      <c r="A29" s="9" t="s">
        <v>17</v>
      </c>
      <c r="B29" s="9"/>
      <c r="C29" s="12"/>
      <c r="D29" s="12"/>
      <c r="E29" s="9"/>
      <c r="F29" s="12"/>
      <c r="G29" s="12"/>
      <c r="H29" s="13"/>
      <c r="I29" s="8"/>
    </row>
    <row r="30" spans="1:19" ht="13.5" x14ac:dyDescent="0.15">
      <c r="A30" s="9" t="s">
        <v>17</v>
      </c>
      <c r="B30" s="9"/>
      <c r="C30" s="12"/>
      <c r="D30" s="12"/>
      <c r="E30" s="9"/>
      <c r="F30" s="12"/>
      <c r="G30" s="12"/>
      <c r="H30" s="13"/>
      <c r="I30" s="8"/>
    </row>
    <row r="31" spans="1:19" ht="13.5" x14ac:dyDescent="0.15">
      <c r="A31" s="9" t="s">
        <v>17</v>
      </c>
      <c r="B31" s="9" t="s">
        <v>18</v>
      </c>
      <c r="C31" s="15">
        <v>32</v>
      </c>
      <c r="D31" s="15"/>
      <c r="E31" s="9"/>
      <c r="F31" s="15">
        <v>32</v>
      </c>
      <c r="G31" s="15">
        <v>20</v>
      </c>
      <c r="H31" s="13"/>
      <c r="I31" s="8">
        <v>6</v>
      </c>
    </row>
    <row r="32" spans="1:19" ht="13.5" x14ac:dyDescent="0.15">
      <c r="A32" s="9">
        <v>7770</v>
      </c>
      <c r="B32" s="10" t="s">
        <v>19</v>
      </c>
      <c r="C32" s="16">
        <f>SUM(C10:C31)</f>
        <v>978239.63</v>
      </c>
      <c r="D32" s="16">
        <f>SUM(D10:D31)</f>
        <v>654500</v>
      </c>
      <c r="E32" s="10"/>
      <c r="F32" s="16">
        <v>529887.13</v>
      </c>
      <c r="G32" s="16">
        <v>549520</v>
      </c>
      <c r="H32" s="13"/>
      <c r="I32" s="8"/>
    </row>
    <row r="33" spans="1:14" ht="13.5" x14ac:dyDescent="0.15">
      <c r="A33" s="9"/>
      <c r="B33" s="10"/>
      <c r="C33" s="17"/>
      <c r="D33" s="17"/>
      <c r="E33" s="10"/>
      <c r="F33" s="17"/>
      <c r="G33" s="17"/>
      <c r="H33" s="13"/>
      <c r="I33" s="8"/>
    </row>
    <row r="34" spans="1:14" ht="13.5" x14ac:dyDescent="0.15">
      <c r="A34" s="9"/>
      <c r="B34" s="10" t="s">
        <v>20</v>
      </c>
      <c r="C34" s="17"/>
      <c r="D34" s="17"/>
      <c r="E34" s="10"/>
      <c r="F34" s="17"/>
      <c r="G34" s="17"/>
      <c r="H34" s="13"/>
      <c r="I34" s="8"/>
    </row>
    <row r="35" spans="1:14" ht="13.5" x14ac:dyDescent="0.15">
      <c r="A35" s="9"/>
      <c r="B35" s="9" t="s">
        <v>40</v>
      </c>
      <c r="C35" s="18"/>
      <c r="D35" s="18">
        <v>0</v>
      </c>
      <c r="E35" s="9"/>
      <c r="F35" s="18"/>
      <c r="G35" s="18">
        <v>0</v>
      </c>
      <c r="H35" s="13"/>
      <c r="I35" s="8"/>
    </row>
    <row r="36" spans="1:14" ht="13.5" x14ac:dyDescent="0.15">
      <c r="A36" s="9">
        <v>8050</v>
      </c>
      <c r="B36" s="9" t="s">
        <v>21</v>
      </c>
      <c r="C36" s="19"/>
      <c r="D36" s="19">
        <v>150</v>
      </c>
      <c r="E36" s="9"/>
      <c r="F36" s="19"/>
      <c r="G36" s="19">
        <v>150</v>
      </c>
      <c r="H36" s="19"/>
      <c r="I36" s="8"/>
    </row>
    <row r="37" spans="1:14" ht="14.25" thickBot="1" x14ac:dyDescent="0.2">
      <c r="A37" s="9">
        <v>8150</v>
      </c>
      <c r="B37" s="10" t="s">
        <v>22</v>
      </c>
      <c r="C37" s="16">
        <f>SUM(C35:C36)</f>
        <v>0</v>
      </c>
      <c r="D37" s="16">
        <f>SUM(D35:D36)</f>
        <v>150</v>
      </c>
      <c r="E37" s="10"/>
      <c r="F37" s="16">
        <v>0</v>
      </c>
      <c r="G37" s="16">
        <v>150</v>
      </c>
      <c r="H37" s="13"/>
      <c r="I37" s="37" t="s">
        <v>17</v>
      </c>
    </row>
    <row r="38" spans="1:14" ht="13.5" x14ac:dyDescent="0.15">
      <c r="A38" s="9"/>
      <c r="B38" s="9"/>
      <c r="C38" s="20"/>
      <c r="D38" s="20"/>
      <c r="E38" s="9"/>
      <c r="F38" s="20"/>
      <c r="G38" s="20"/>
      <c r="I38" s="8"/>
    </row>
    <row r="39" spans="1:14" ht="14.25" thickBot="1" x14ac:dyDescent="0.2">
      <c r="A39" s="9"/>
      <c r="B39" s="10" t="s">
        <v>36</v>
      </c>
      <c r="C39" s="21">
        <f>SUM(C7-C32+C37)</f>
        <v>-283117.14</v>
      </c>
      <c r="D39" s="21">
        <f>SUM(D7-D32+D37)</f>
        <v>35650</v>
      </c>
      <c r="E39" s="10"/>
      <c r="F39" s="21">
        <v>149612.87</v>
      </c>
      <c r="G39" s="21">
        <v>120630</v>
      </c>
      <c r="I39" s="8"/>
    </row>
    <row r="40" spans="1:14" ht="13.5" x14ac:dyDescent="0.15">
      <c r="A40" s="9"/>
      <c r="B40" s="10"/>
      <c r="C40" s="22"/>
      <c r="D40" s="22"/>
      <c r="E40" s="10"/>
      <c r="F40" s="22"/>
      <c r="G40" s="22"/>
      <c r="I40" s="8"/>
    </row>
    <row r="41" spans="1:14" ht="14.25" x14ac:dyDescent="0.15">
      <c r="A41" s="1"/>
      <c r="B41" s="5" t="s">
        <v>0</v>
      </c>
      <c r="C41" s="22"/>
      <c r="D41" s="22"/>
      <c r="E41" s="5"/>
      <c r="F41" s="22"/>
      <c r="G41" s="22"/>
      <c r="I41" s="8"/>
    </row>
    <row r="42" spans="1:14" ht="14.25" x14ac:dyDescent="0.15">
      <c r="A42" s="1"/>
      <c r="B42" s="5"/>
      <c r="C42" s="22"/>
      <c r="D42" s="22"/>
      <c r="E42" s="5"/>
      <c r="F42" s="22"/>
      <c r="G42" s="22"/>
      <c r="I42" s="8"/>
      <c r="N42" s="38">
        <f>+C32-C65+C35</f>
        <v>850224</v>
      </c>
    </row>
    <row r="43" spans="1:14" ht="14.25" x14ac:dyDescent="0.15">
      <c r="A43" s="1"/>
      <c r="B43" s="5"/>
      <c r="C43" s="22"/>
      <c r="D43" s="22"/>
      <c r="E43" s="5"/>
      <c r="F43" s="22"/>
      <c r="G43" s="22"/>
      <c r="I43" s="8"/>
    </row>
    <row r="44" spans="1:14" ht="14.25" x14ac:dyDescent="0.15">
      <c r="A44" s="1"/>
      <c r="B44" s="5" t="s">
        <v>23</v>
      </c>
      <c r="C44" s="23"/>
      <c r="D44" s="23"/>
      <c r="E44" s="5"/>
      <c r="F44" s="23"/>
      <c r="G44" s="23"/>
      <c r="I44" s="8"/>
    </row>
    <row r="45" spans="1:14" ht="13.5" x14ac:dyDescent="0.15">
      <c r="B45" s="24" t="s">
        <v>24</v>
      </c>
      <c r="C45" s="25" t="str">
        <f>+C4</f>
        <v>2022-2022</v>
      </c>
      <c r="D45" s="25" t="str">
        <f>+D4</f>
        <v>2022-2023</v>
      </c>
      <c r="E45" s="24"/>
      <c r="F45" s="25">
        <v>2021</v>
      </c>
      <c r="G45" s="25">
        <v>2021</v>
      </c>
      <c r="I45" s="8"/>
    </row>
    <row r="46" spans="1:14" ht="13.5" x14ac:dyDescent="0.15">
      <c r="B46" s="24" t="s">
        <v>25</v>
      </c>
      <c r="C46" s="26"/>
      <c r="D46" s="26"/>
      <c r="E46" s="24"/>
      <c r="F46" s="26"/>
      <c r="G46" s="26"/>
      <c r="I46" s="8"/>
    </row>
    <row r="47" spans="1:14" ht="13.5" x14ac:dyDescent="0.15">
      <c r="B47" s="27" t="s">
        <v>17</v>
      </c>
      <c r="C47" s="28"/>
      <c r="D47" s="28"/>
      <c r="E47" s="27"/>
      <c r="F47" s="28"/>
      <c r="G47" s="28"/>
      <c r="I47" s="8"/>
    </row>
    <row r="48" spans="1:14" ht="13.5" x14ac:dyDescent="0.15">
      <c r="B48" s="27" t="s">
        <v>34</v>
      </c>
      <c r="C48" s="30">
        <f>+F49</f>
        <v>250666.35</v>
      </c>
      <c r="D48" s="30">
        <f>+F49</f>
        <v>250666.35</v>
      </c>
      <c r="E48" s="27"/>
      <c r="F48" s="30">
        <v>101052.99</v>
      </c>
      <c r="G48" s="30">
        <v>101052.99</v>
      </c>
      <c r="M48" s="39"/>
    </row>
    <row r="49" spans="1:18" ht="13.5" x14ac:dyDescent="0.15">
      <c r="B49" s="29" t="s">
        <v>33</v>
      </c>
      <c r="C49" s="30">
        <v>95564.84</v>
      </c>
      <c r="D49" s="30">
        <f>+D48+D39</f>
        <v>286316.34999999998</v>
      </c>
      <c r="E49" s="29"/>
      <c r="F49" s="30">
        <v>250666.35</v>
      </c>
      <c r="G49" s="30">
        <v>221682.99</v>
      </c>
      <c r="H49" s="13"/>
      <c r="I49" s="8"/>
    </row>
    <row r="50" spans="1:18" ht="13.5" x14ac:dyDescent="0.15">
      <c r="A50" s="4">
        <v>1920</v>
      </c>
      <c r="B50" s="31" t="s">
        <v>35</v>
      </c>
      <c r="C50" s="18">
        <f>SUM(C49)</f>
        <v>95564.84</v>
      </c>
      <c r="D50" s="18">
        <f>SUM(D49)</f>
        <v>286316.34999999998</v>
      </c>
      <c r="E50" s="31"/>
      <c r="F50" s="18">
        <v>250666.35</v>
      </c>
      <c r="G50" s="18">
        <v>221682.99</v>
      </c>
      <c r="H50" s="13"/>
      <c r="I50" s="8"/>
      <c r="R50" s="42"/>
    </row>
    <row r="51" spans="1:18" ht="13.5" x14ac:dyDescent="0.15">
      <c r="B51" s="29" t="s">
        <v>17</v>
      </c>
      <c r="C51" s="12"/>
      <c r="D51" s="12"/>
      <c r="E51" s="29"/>
      <c r="F51" s="12"/>
      <c r="G51" s="12"/>
      <c r="H51" s="13"/>
      <c r="I51" s="8"/>
    </row>
    <row r="52" spans="1:18" ht="14.25" thickBot="1" x14ac:dyDescent="0.2">
      <c r="B52" s="31" t="s">
        <v>26</v>
      </c>
      <c r="C52" s="32">
        <f>C50</f>
        <v>95564.84</v>
      </c>
      <c r="D52" s="32">
        <f>(D50)</f>
        <v>286316.34999999998</v>
      </c>
      <c r="E52" s="31"/>
      <c r="F52" s="32">
        <v>250666.35</v>
      </c>
      <c r="G52" s="32">
        <v>221682.99</v>
      </c>
      <c r="H52" s="13"/>
      <c r="I52" s="8"/>
      <c r="J52" s="38"/>
    </row>
    <row r="53" spans="1:18" ht="14.25" thickTop="1" x14ac:dyDescent="0.15">
      <c r="B53" s="31"/>
      <c r="C53" s="18"/>
      <c r="D53" s="18"/>
      <c r="E53" s="31"/>
      <c r="F53" s="18"/>
      <c r="G53" s="18"/>
      <c r="H53" s="13"/>
      <c r="I53" s="8"/>
      <c r="J53" s="4" t="s">
        <v>17</v>
      </c>
    </row>
    <row r="54" spans="1:18" ht="13.5" x14ac:dyDescent="0.15">
      <c r="B54" s="31" t="s">
        <v>27</v>
      </c>
      <c r="C54" s="12"/>
      <c r="D54" s="12"/>
      <c r="E54" s="31"/>
      <c r="F54" s="12"/>
      <c r="G54" s="12"/>
      <c r="H54" s="13"/>
      <c r="I54" s="8"/>
    </row>
    <row r="55" spans="1:18" ht="13.5" x14ac:dyDescent="0.15">
      <c r="B55" s="31"/>
      <c r="C55" s="12"/>
      <c r="D55" s="12"/>
      <c r="E55" s="31"/>
      <c r="F55" s="12"/>
      <c r="G55" s="12"/>
      <c r="H55" s="13"/>
    </row>
    <row r="56" spans="1:18" ht="13.5" x14ac:dyDescent="0.15">
      <c r="B56" s="29" t="s">
        <v>32</v>
      </c>
      <c r="C56" s="30">
        <f>+C48</f>
        <v>250666.35</v>
      </c>
      <c r="D56" s="30">
        <f>+D48</f>
        <v>250666.35</v>
      </c>
      <c r="E56" s="29"/>
      <c r="F56" s="30">
        <v>101052.99</v>
      </c>
      <c r="G56" s="30">
        <v>101052.99</v>
      </c>
      <c r="H56" s="13"/>
    </row>
    <row r="57" spans="1:18" ht="13.5" x14ac:dyDescent="0.15">
      <c r="A57" s="4">
        <v>2050</v>
      </c>
      <c r="B57" s="29" t="s">
        <v>28</v>
      </c>
      <c r="C57" s="30">
        <f>C39</f>
        <v>-283117.14</v>
      </c>
      <c r="D57" s="30">
        <f>D39</f>
        <v>35650</v>
      </c>
      <c r="E57" s="29"/>
      <c r="F57" s="30">
        <v>149612.87</v>
      </c>
      <c r="G57" s="30">
        <v>120630</v>
      </c>
      <c r="H57" s="13"/>
    </row>
    <row r="58" spans="1:18" ht="13.5" x14ac:dyDescent="0.15">
      <c r="B58" s="29"/>
      <c r="C58" s="30"/>
      <c r="E58" s="29"/>
      <c r="F58" s="30"/>
      <c r="H58" s="13"/>
    </row>
    <row r="59" spans="1:18" ht="13.5" x14ac:dyDescent="0.15">
      <c r="A59" s="4">
        <v>8960</v>
      </c>
      <c r="B59" s="31" t="s">
        <v>29</v>
      </c>
      <c r="C59" s="18">
        <f>SUM(C56:C58)</f>
        <v>-32450.790000000008</v>
      </c>
      <c r="D59" s="18">
        <f>SUM(D56:D57)</f>
        <v>286316.34999999998</v>
      </c>
      <c r="E59" s="31"/>
      <c r="F59" s="18">
        <v>250665.86</v>
      </c>
      <c r="G59" s="18">
        <v>221682.99</v>
      </c>
      <c r="H59" s="13"/>
    </row>
    <row r="60" spans="1:18" ht="13.5" x14ac:dyDescent="0.15">
      <c r="B60" s="31"/>
      <c r="C60" s="18"/>
      <c r="D60" s="18"/>
      <c r="E60" s="31"/>
      <c r="F60" s="18"/>
      <c r="G60" s="18"/>
      <c r="H60" s="13"/>
    </row>
    <row r="61" spans="1:18" ht="13.5" x14ac:dyDescent="0.15">
      <c r="B61" s="31"/>
      <c r="C61" s="18"/>
      <c r="D61" s="12"/>
      <c r="E61" s="31"/>
      <c r="F61" s="18"/>
      <c r="G61" s="12"/>
      <c r="H61" s="13"/>
    </row>
    <row r="62" spans="1:18" ht="13.5" x14ac:dyDescent="0.15">
      <c r="B62" s="31" t="s">
        <v>30</v>
      </c>
      <c r="C62" s="12"/>
      <c r="D62" s="12"/>
      <c r="E62" s="31"/>
      <c r="F62" s="12"/>
      <c r="G62" s="12"/>
      <c r="H62" s="13"/>
    </row>
    <row r="63" spans="1:18" ht="13.5" x14ac:dyDescent="0.15">
      <c r="B63" s="29"/>
      <c r="C63" s="12"/>
      <c r="D63" s="12"/>
      <c r="E63" s="29"/>
      <c r="F63" s="12"/>
      <c r="G63" s="12"/>
      <c r="H63" s="13"/>
    </row>
    <row r="64" spans="1:18" ht="13.5" x14ac:dyDescent="0.15">
      <c r="B64" s="29" t="s">
        <v>55</v>
      </c>
      <c r="C64" s="12">
        <f>123015.63+5000</f>
        <v>128015.63</v>
      </c>
      <c r="D64" s="18">
        <f>SUM(D63)</f>
        <v>0</v>
      </c>
      <c r="E64" s="29"/>
      <c r="F64" s="12">
        <v>0</v>
      </c>
      <c r="G64" s="18">
        <v>0</v>
      </c>
      <c r="H64" s="13"/>
      <c r="J64" s="4" t="s">
        <v>56</v>
      </c>
    </row>
    <row r="65" spans="1:7" ht="13.5" x14ac:dyDescent="0.15">
      <c r="A65" s="4">
        <v>2400</v>
      </c>
      <c r="B65" s="31" t="s">
        <v>31</v>
      </c>
      <c r="C65" s="18">
        <f>SUM(C63:C64)</f>
        <v>128015.63</v>
      </c>
      <c r="D65" s="18">
        <f>SUM(D63:D64)</f>
        <v>0</v>
      </c>
      <c r="E65" s="31"/>
      <c r="F65" s="18">
        <v>0</v>
      </c>
      <c r="G65" s="18">
        <v>0</v>
      </c>
    </row>
    <row r="66" spans="1:7" ht="13.5" x14ac:dyDescent="0.15">
      <c r="B66" s="31"/>
      <c r="C66" s="33"/>
      <c r="E66" s="31"/>
      <c r="F66" s="33"/>
    </row>
    <row r="67" spans="1:7" ht="14.25" thickBot="1" x14ac:dyDescent="0.2">
      <c r="B67" s="31" t="s">
        <v>43</v>
      </c>
      <c r="C67" s="34">
        <f>C59+C65</f>
        <v>95564.84</v>
      </c>
      <c r="D67" s="34">
        <f>D59+D65</f>
        <v>286316.34999999998</v>
      </c>
      <c r="E67" s="31"/>
      <c r="F67" s="34">
        <v>250665.86</v>
      </c>
      <c r="G67" s="34">
        <v>221682.99</v>
      </c>
    </row>
    <row r="68" spans="1:7" ht="14.25" thickTop="1" x14ac:dyDescent="0.15">
      <c r="C68" s="35"/>
      <c r="F68" s="35"/>
    </row>
    <row r="71" spans="1:7" x14ac:dyDescent="0.2">
      <c r="C71" s="36">
        <f>+C67-C52</f>
        <v>0</v>
      </c>
    </row>
  </sheetData>
  <phoneticPr fontId="15" type="noConversion"/>
  <pageMargins left="0.7" right="0.7" top="0.75" bottom="0.75" header="0.3" footer="0.3"/>
  <pageSetup paperSize="9" scale="66" orientation="portrait" r:id="rId1"/>
  <legacyDrawing r:id="rId2"/>
</worksheet>
</file>

<file path=docMetadata/LabelInfo.xml><?xml version="1.0" encoding="utf-8"?>
<clbl:labelList xmlns:clbl="http://schemas.microsoft.com/office/2020/mipLabelMetadata">
  <clbl:label id="{f51478db-c726-42d4-83f8-1bcb995928d4}" enabled="1" method="Standard" siteId="{2a5c48c2-ebf9-4f92-89e5-18336e0787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regnskap + bud</vt:lpstr>
      <vt:lpstr>regnskap + bud!Utskriftsområde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 Christian Corneliussen</cp:lastModifiedBy>
  <cp:lastPrinted>2022-09-08T12:00:14Z</cp:lastPrinted>
  <dcterms:created xsi:type="dcterms:W3CDTF">2018-08-07T17:01:41Z</dcterms:created>
  <dcterms:modified xsi:type="dcterms:W3CDTF">2023-08-03T12:45:29Z</dcterms:modified>
</cp:coreProperties>
</file>